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2490" windowWidth="12120" windowHeight="9120" tabRatio="821" activeTab="0"/>
  </bookViews>
  <sheets>
    <sheet name="Flight Plan" sheetId="1" r:id="rId1"/>
    <sheet name="Insturctions for Use" sheetId="2" r:id="rId2"/>
    <sheet name="Aircraft Reference Card" sheetId="3" r:id="rId3"/>
    <sheet name="Waypoint Database" sheetId="4" r:id="rId4"/>
    <sheet name="Calculation Page" sheetId="5" state="hidden" r:id="rId5"/>
    <sheet name="Daylight Sheet" sheetId="6" state="hidden" r:id="rId6"/>
    <sheet name="MagVar" sheetId="7" state="hidden" r:id="rId7"/>
  </sheets>
  <definedNames>
    <definedName name="A">#REF!</definedName>
    <definedName name="AC_Callsign">'Flight Plan'!$B$1</definedName>
    <definedName name="AircraftList">'Aircraft Reference Card'!$B$3:$P$3</definedName>
    <definedName name="Alt">#REF!</definedName>
    <definedName name="aovr">#REF!</definedName>
    <definedName name="arfactor">#REF!</definedName>
    <definedName name="B">#REF!</definedName>
    <definedName name="B_phi">#REF!</definedName>
    <definedName name="B_phin">#REF!</definedName>
    <definedName name="B_r">#REF!</definedName>
    <definedName name="B_rn">#REF!</definedName>
    <definedName name="B_theta">#REF!</definedName>
    <definedName name="B_thetan">#REF!</definedName>
    <definedName name="cos_mlong">#REF!</definedName>
    <definedName name="Cruise_Tas">'Flight Plan'!$F$57</definedName>
    <definedName name="CruiseFuelFlow">'Flight Plan'!$B$57</definedName>
    <definedName name="cs">#REF!</definedName>
    <definedName name="Date">'Flight Plan'!$A$1</definedName>
    <definedName name="FuelFlow">'Flight Plan'!$B$57</definedName>
    <definedName name="g_ICRF90">#REF!</definedName>
    <definedName name="g_WMM2000">#REF!</definedName>
    <definedName name="g_WMM85">#REF!</definedName>
    <definedName name="g_WMM90">#REF!</definedName>
    <definedName name="gt_ICRF90">#REF!</definedName>
    <definedName name="gt_WMM2000">#REF!</definedName>
    <definedName name="gt_WMM85">#REF!</definedName>
    <definedName name="gt_WMM90">#REF!</definedName>
    <definedName name="H_field">#REF!</definedName>
    <definedName name="h_ICRF90">#REF!</definedName>
    <definedName name="h_WMM2000">#REF!</definedName>
    <definedName name="h_WMM85">#REF!</definedName>
    <definedName name="h_WMM90">#REF!</definedName>
    <definedName name="HoldingFlow">'Flight Plan'!$B$58</definedName>
    <definedName name="ht_ICRF90">#REF!</definedName>
    <definedName name="ht_WMM2000">#REF!</definedName>
    <definedName name="ht_WMM85">#REF!</definedName>
    <definedName name="ht_WMM90">#REF!</definedName>
    <definedName name="LeftTank">'Flight Plan'!$F$19</definedName>
    <definedName name="long_rad">#REF!</definedName>
    <definedName name="m_array">#REF!</definedName>
    <definedName name="model">#REF!</definedName>
    <definedName name="NavData">'Waypoint Database'!$A$1:$N$4004</definedName>
    <definedName name="_xlnm.Print_Area" localSheetId="0">'Flight Plan'!$A$1:$N$59</definedName>
    <definedName name="psi">#REF!</definedName>
    <definedName name="RightTank">'Flight Plan'!$G$19</definedName>
    <definedName name="sin_mlong">#REF!</definedName>
    <definedName name="sn">#REF!</definedName>
    <definedName name="sr">#REF!</definedName>
    <definedName name="theta_rad">#REF!</definedName>
    <definedName name="u">#REF!</definedName>
    <definedName name="X">#REF!</definedName>
    <definedName name="Y">#REF!</definedName>
    <definedName name="Z">#REF!</definedName>
  </definedNames>
  <calcPr fullCalcOnLoad="1"/>
</workbook>
</file>

<file path=xl/comments1.xml><?xml version="1.0" encoding="utf-8"?>
<comments xmlns="http://schemas.openxmlformats.org/spreadsheetml/2006/main">
  <authors>
    <author>MEade</author>
    <author>?</author>
  </authors>
  <commentList>
    <comment ref="K2" authorId="0">
      <text>
        <r>
          <rPr>
            <sz val="8"/>
            <rFont val="Tahoma"/>
            <family val="2"/>
          </rPr>
          <t>Column that allows you to make a time correction for aerial work.</t>
        </r>
      </text>
    </comment>
    <comment ref="P3" authorId="0">
      <text>
        <r>
          <rPr>
            <sz val="8"/>
            <rFont val="Tahoma"/>
            <family val="2"/>
          </rPr>
          <t>It's essential to ensure that waypoint data is checked against AIP ERSA or charts.</t>
        </r>
      </text>
    </comment>
    <comment ref="F2" authorId="0">
      <text>
        <r>
          <rPr>
            <sz val="8"/>
            <rFont val="Tahoma"/>
            <family val="2"/>
          </rPr>
          <t>Must be in the form of ???/??. If VRB is entered as the wind direction, than the wind component is taken to be all headwind.</t>
        </r>
      </text>
    </comment>
    <comment ref="B1" authorId="0">
      <text>
        <r>
          <rPr>
            <sz val="8"/>
            <rFont val="Tahoma"/>
            <family val="2"/>
          </rPr>
          <t xml:space="preserve">Enter the aircraft callsign. Must be a callsign that exists on the Aircraft Reference Card worksheet.
</t>
        </r>
      </text>
    </comment>
    <comment ref="A1" authorId="0">
      <text>
        <r>
          <rPr>
            <sz val="8"/>
            <rFont val="Tahoma"/>
            <family val="2"/>
          </rPr>
          <t>The date must be entered for BOD &amp; EOD information &amp; tide information.</t>
        </r>
      </text>
    </comment>
    <comment ref="J44" authorId="0">
      <text>
        <r>
          <rPr>
            <sz val="8"/>
            <rFont val="Tahoma"/>
            <family val="2"/>
          </rPr>
          <t>Type ALTN in this box to plan for an alternate aerodrome.</t>
        </r>
      </text>
    </comment>
    <comment ref="E56" authorId="0">
      <text>
        <r>
          <rPr>
            <sz val="8"/>
            <rFont val="Tahoma"/>
            <family val="2"/>
          </rPr>
          <t xml:space="preserve">Use these boxes to indicate if there is a fuel uplift. 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sz val="8"/>
            <rFont val="Tahoma"/>
            <family val="2"/>
          </rPr>
          <t xml:space="preserve">Place fuel figures in these boxes for fuel planning purposes. 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sz val="8"/>
            <rFont val="Tahoma"/>
            <family val="0"/>
          </rPr>
          <t xml:space="preserve">Type in a waypoint for the first and last light calculated for the date listed at the top of the flight plan. 
</t>
        </r>
      </text>
    </comment>
    <comment ref="H57" authorId="0">
      <text>
        <r>
          <rPr>
            <sz val="8"/>
            <rFont val="Tahoma"/>
            <family val="2"/>
          </rPr>
          <t xml:space="preserve">You can change the variable reserve percentage using this box. </t>
        </r>
      </text>
    </comment>
    <comment ref="A49" authorId="0">
      <text>
        <r>
          <rPr>
            <sz val="8"/>
            <rFont val="Tahoma"/>
            <family val="2"/>
          </rPr>
          <t xml:space="preserve">You can change the fixed reserve by changing the minutes value. </t>
        </r>
      </text>
    </comment>
    <comment ref="B57" authorId="1">
      <text>
        <r>
          <rPr>
            <b/>
            <sz val="8"/>
            <rFont val="Tahoma"/>
            <family val="0"/>
          </rPr>
          <t>You cannot edit this field on this sheet..
Change values in the 'Aircraft Reference Card' worksheet.</t>
        </r>
      </text>
    </comment>
    <comment ref="B58" authorId="1">
      <text>
        <r>
          <rPr>
            <b/>
            <sz val="8"/>
            <rFont val="Tahoma"/>
            <family val="0"/>
          </rPr>
          <t>You cannot edit this field on this sheet..
Change values in the 'Aircraft Reference Card' worksheet.</t>
        </r>
        <r>
          <rPr>
            <sz val="8"/>
            <rFont val="Tahoma"/>
            <family val="0"/>
          </rPr>
          <t xml:space="preserve">
</t>
        </r>
      </text>
    </comment>
    <comment ref="F57" authorId="1">
      <text>
        <r>
          <rPr>
            <b/>
            <sz val="8"/>
            <rFont val="Tahoma"/>
            <family val="0"/>
          </rPr>
          <t>You cannot edit this field on this sheet..
Change values in the 'Aircraft Reference Card' worksheet.</t>
        </r>
        <r>
          <rPr>
            <sz val="8"/>
            <rFont val="Tahoma"/>
            <family val="0"/>
          </rPr>
          <t xml:space="preserve">
</t>
        </r>
      </text>
    </comment>
    <comment ref="F58" authorId="1">
      <text>
        <r>
          <rPr>
            <b/>
            <sz val="8"/>
            <rFont val="Tahoma"/>
            <family val="0"/>
          </rPr>
          <t>You cannot edit this field on this sheet..
Change values in the 'Aircraft Reference Card'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<sst xmlns="http://schemas.openxmlformats.org/spreadsheetml/2006/main" count="11386" uniqueCount="7997">
  <si>
    <t>HARPO QLD IFR WPT</t>
  </si>
  <si>
    <t>HARRO</t>
  </si>
  <si>
    <t>BELLINGEN NSW VFR WPT</t>
  </si>
  <si>
    <t>BELLBROOK NSW VFR WPT</t>
  </si>
  <si>
    <t>BURRUMBUTTOCK NSW VFR WPT</t>
  </si>
  <si>
    <t>BACCHUS MARSH TOWNSHIP VIC VFR WPT</t>
  </si>
  <si>
    <t>BENDEMEER NSW VFR WPT</t>
  </si>
  <si>
    <t>BATMAN BRIDGE TAS VFR WPT</t>
  </si>
  <si>
    <t>BONEGILLA VIC VFR WPT</t>
  </si>
  <si>
    <t>BALMORAL VIC VFR WPT</t>
  </si>
  <si>
    <t>YBU</t>
  </si>
  <si>
    <t>YGB</t>
  </si>
  <si>
    <t>YKH</t>
  </si>
  <si>
    <t>YKS</t>
  </si>
  <si>
    <t>YMA</t>
  </si>
  <si>
    <t>YNA</t>
  </si>
  <si>
    <t>YYN</t>
  </si>
  <si>
    <t>ZIN</t>
  </si>
  <si>
    <t>AIRCRAFT REFERENCE CARD</t>
  </si>
  <si>
    <t>NRW</t>
  </si>
  <si>
    <t>NRWN</t>
  </si>
  <si>
    <t>NTT</t>
  </si>
  <si>
    <t>NUA</t>
  </si>
  <si>
    <t>WOOLY</t>
  </si>
  <si>
    <t>WOOLY NSW IFR WPT</t>
  </si>
  <si>
    <t>WOORA</t>
  </si>
  <si>
    <t>WOORA WA IFR WPT</t>
  </si>
  <si>
    <t>WYATA</t>
  </si>
  <si>
    <t>WYATA NT IFR WPT</t>
  </si>
  <si>
    <t>WYATT</t>
  </si>
  <si>
    <t>WYATT NSW IFR WPT</t>
  </si>
  <si>
    <t>WYLOO</t>
  </si>
  <si>
    <t>WYLOO WA IFR WPT</t>
  </si>
  <si>
    <t>WYMER</t>
  </si>
  <si>
    <t>CESCI WA IFR WPT</t>
  </si>
  <si>
    <t>CHAMP</t>
  </si>
  <si>
    <t>CHAMP NSW IFR WPT</t>
  </si>
  <si>
    <t>CHAPL</t>
  </si>
  <si>
    <t>CHAPL QLD IFR WPT</t>
  </si>
  <si>
    <t>CHARD</t>
  </si>
  <si>
    <t>CHARD QLD IFR WPT</t>
  </si>
  <si>
    <t>CHERY</t>
  </si>
  <si>
    <t>CHERY QLD IFR WPT</t>
  </si>
  <si>
    <t>CHEWY</t>
  </si>
  <si>
    <t>CHEWY NSW IFR WPT</t>
  </si>
  <si>
    <t>CHIMI</t>
  </si>
  <si>
    <t>CHIMI VIC IFR WPT</t>
  </si>
  <si>
    <t>CHITT</t>
  </si>
  <si>
    <t>CHITT VIC IFR WPT</t>
  </si>
  <si>
    <t>CHOMP</t>
  </si>
  <si>
    <t>CHOMP NSW IFR WPT</t>
  </si>
  <si>
    <t>CINDA</t>
  </si>
  <si>
    <t>CINDA NT IFR WPT</t>
  </si>
  <si>
    <t>CINDY</t>
  </si>
  <si>
    <t>CINDY NT IFR WPT</t>
  </si>
  <si>
    <t>YINGA</t>
  </si>
  <si>
    <t>YINGA WA IFR WPT</t>
  </si>
  <si>
    <t>CARMN QLD IFR WPT</t>
  </si>
  <si>
    <t>CARON</t>
  </si>
  <si>
    <t>CARON QLD IFR WPT</t>
  </si>
  <si>
    <t>CARTS</t>
  </si>
  <si>
    <t>AIRBORNE AVIATION FLIGHT PLAN v1.2</t>
  </si>
  <si>
    <t>SGSV</t>
  </si>
  <si>
    <t>SHCR</t>
  </si>
  <si>
    <t>SHER</t>
  </si>
  <si>
    <t>SHI</t>
  </si>
  <si>
    <t>SHIP</t>
  </si>
  <si>
    <t>SHIS</t>
  </si>
  <si>
    <t>SHL</t>
  </si>
  <si>
    <t>SHOAL</t>
  </si>
  <si>
    <t>SIS</t>
  </si>
  <si>
    <t>SIXS</t>
  </si>
  <si>
    <t>SJI</t>
  </si>
  <si>
    <t>SKI</t>
  </si>
  <si>
    <t>SKP</t>
  </si>
  <si>
    <t>SLB</t>
  </si>
  <si>
    <t>SLL</t>
  </si>
  <si>
    <t>SLM</t>
  </si>
  <si>
    <t>SLP</t>
  </si>
  <si>
    <t>SLY</t>
  </si>
  <si>
    <t>SMD</t>
  </si>
  <si>
    <t>SMIF</t>
  </si>
  <si>
    <t>SMN</t>
  </si>
  <si>
    <t>SNP</t>
  </si>
  <si>
    <t>SOI</t>
  </si>
  <si>
    <t>SORL</t>
  </si>
  <si>
    <t>SOV</t>
  </si>
  <si>
    <t>SPN</t>
  </si>
  <si>
    <t>SPR</t>
  </si>
  <si>
    <t>SPS</t>
  </si>
  <si>
    <t>SPT</t>
  </si>
  <si>
    <t>SRI</t>
  </si>
  <si>
    <t>SRO</t>
  </si>
  <si>
    <t>SRR</t>
  </si>
  <si>
    <t>SRY</t>
  </si>
  <si>
    <t>SSG</t>
  </si>
  <si>
    <t>BATEMANS BAY NSW VFR WPT</t>
  </si>
  <si>
    <t>BAYWEST VIC VFR WPT</t>
  </si>
  <si>
    <t>BRANXTON NSW VFR WPT</t>
  </si>
  <si>
    <t>BYRON BAY NSW VFR WPT</t>
  </si>
  <si>
    <t>BRIBIE BRIDGE QLD VFR WPT</t>
  </si>
  <si>
    <t>BROOKLYN BRIDGE NSW VFR WPT</t>
  </si>
  <si>
    <t>BOTANY BAY HEADS NSW VFR WPT</t>
  </si>
  <si>
    <t>BRIBIE IS QLD VFR WPT</t>
  </si>
  <si>
    <t>BEECHWORTH VIC VFR WPT</t>
  </si>
  <si>
    <t>PERSA</t>
  </si>
  <si>
    <t>PERSA QLD IFR WPT</t>
  </si>
  <si>
    <t>PESKY</t>
  </si>
  <si>
    <t>PESKY QLD IFR WPT</t>
  </si>
  <si>
    <t>PEWEE</t>
  </si>
  <si>
    <t>PEWEE QLD IFR WPT</t>
  </si>
  <si>
    <t>PIBED</t>
  </si>
  <si>
    <t>PIBED WA IFR WPT</t>
  </si>
  <si>
    <t>PIGGY</t>
  </si>
  <si>
    <t>PIGGY NSW IFR WPT</t>
  </si>
  <si>
    <t>PILLO</t>
  </si>
  <si>
    <t>PILLO QLD IFR WPT</t>
  </si>
  <si>
    <t>PILTA</t>
  </si>
  <si>
    <t>PILTA NSW IFR WPT</t>
  </si>
  <si>
    <t>PINAV</t>
  </si>
  <si>
    <t>PINAV WA IFR WPT</t>
  </si>
  <si>
    <t>PINJA</t>
  </si>
  <si>
    <t>PINJA WA IFR WPT</t>
  </si>
  <si>
    <t>PERCH QLD IFR WPT</t>
  </si>
  <si>
    <t>PERKS</t>
  </si>
  <si>
    <t>PERKS WA IFR WPT</t>
  </si>
  <si>
    <t>LOCH SPORT VIC VFR WPT</t>
  </si>
  <si>
    <t>LAKE THROSSELL WA VFR WPT</t>
  </si>
  <si>
    <t>LAKE THOMSON WA VFR WPT</t>
  </si>
  <si>
    <t>BILAB WA IFR WPT</t>
  </si>
  <si>
    <t>THE ROCK NSW VFR WPT</t>
  </si>
  <si>
    <t>HENTY NSW VFR WPT</t>
  </si>
  <si>
    <t>HEYFIELD WEST VIC VFR WPT</t>
  </si>
  <si>
    <t>TVLNDB</t>
  </si>
  <si>
    <t>TVLTAC</t>
  </si>
  <si>
    <t>TWBNDB</t>
  </si>
  <si>
    <t>TOOWOOMBA QLD NAVAID</t>
  </si>
  <si>
    <t>TWDME</t>
  </si>
  <si>
    <t>TWNDB</t>
  </si>
  <si>
    <t>TWVOR</t>
  </si>
  <si>
    <t>VNDNDB</t>
  </si>
  <si>
    <t>BOOBY IS QLD NAVAID</t>
  </si>
  <si>
    <t>VRDNDB</t>
  </si>
  <si>
    <t>VICTORIA RIVER DOWNS NT NAVAID</t>
  </si>
  <si>
    <t>WAVNDB</t>
  </si>
  <si>
    <t>WAVE HILL NT NAVAID</t>
  </si>
  <si>
    <t>WAYLOC</t>
  </si>
  <si>
    <t>BGTLOC</t>
  </si>
  <si>
    <t>BAGOT NT NAVAID</t>
  </si>
  <si>
    <t>BHIDME</t>
  </si>
  <si>
    <t>BROKEN HILL NSW NAVAID</t>
  </si>
  <si>
    <t>BHINDB</t>
  </si>
  <si>
    <t>GLENLOCH INTERCHANGE NSW VFR WPT</t>
  </si>
  <si>
    <t>GOOMBUNGEE QLD VFR WPT</t>
  </si>
  <si>
    <t>DANDENONG VIC VFR WPT</t>
  </si>
  <si>
    <t>GLENMORGAN QLD VFR WPT</t>
  </si>
  <si>
    <t>GREEN IS (CAIRNS) QLD VFR WPT</t>
  </si>
  <si>
    <t>GREENMOUNT QLD VFR WPT</t>
  </si>
  <si>
    <t>OCKLY</t>
  </si>
  <si>
    <t>OCKLY WA IFR WPT</t>
  </si>
  <si>
    <t>OCTOB</t>
  </si>
  <si>
    <t>OCTOB NT IFR WPT</t>
  </si>
  <si>
    <t>ODALE</t>
  </si>
  <si>
    <t>ODALE NSW IFR WPT</t>
  </si>
  <si>
    <t>OJJAY</t>
  </si>
  <si>
    <t>OJJAY SA IFR WPT</t>
  </si>
  <si>
    <t>OKAPI</t>
  </si>
  <si>
    <t>OKAPI NSW IFR WPT</t>
  </si>
  <si>
    <t>OLDER</t>
  </si>
  <si>
    <t>OLDER QLD IFR WPT</t>
  </si>
  <si>
    <t>SUE</t>
  </si>
  <si>
    <t>SUG</t>
  </si>
  <si>
    <t>GOONDIWINDI QLD NAVAID</t>
  </si>
  <si>
    <t>GELDME</t>
  </si>
  <si>
    <t>GERALDTON WA NAVAID</t>
  </si>
  <si>
    <t>GELNDB</t>
  </si>
  <si>
    <t>MOUNT MCQUOID NSW NAVAID</t>
  </si>
  <si>
    <t>MQDVOR</t>
  </si>
  <si>
    <t>LADYSMITH NSW VFR WPT</t>
  </si>
  <si>
    <t>LAIDLEY QLD VFR WPT</t>
  </si>
  <si>
    <t>LAKE EPSOM QLD VFR WPT</t>
  </si>
  <si>
    <t>GAYNDB</t>
  </si>
  <si>
    <t>GAYNDAH QLD NAVAID</t>
  </si>
  <si>
    <t>HOLBROOK  U NSW UNLICENCED</t>
  </si>
  <si>
    <t>YHID</t>
  </si>
  <si>
    <t>HORN ISLAND QLD AIRPORT</t>
  </si>
  <si>
    <t>YHLC</t>
  </si>
  <si>
    <t>Please refer to the "Instructions for Use" worksheet.</t>
  </si>
  <si>
    <t>Cells asking for a password are not designed to be modified.</t>
  </si>
  <si>
    <t>Last updated:  7 September 2004</t>
  </si>
  <si>
    <t>WICKHAM PT NT VFR WPT</t>
  </si>
  <si>
    <t>WILLEROO NT VFR WPT</t>
  </si>
  <si>
    <t>LAKE WHITE NT VFR WPT</t>
  </si>
  <si>
    <t>WALKERSTON QLD VFR WPT</t>
  </si>
  <si>
    <t>WELLSHOT QLD VFR WPT</t>
  </si>
  <si>
    <t>30_3291</t>
  </si>
  <si>
    <t>12_5397</t>
  </si>
  <si>
    <t>30_5397</t>
  </si>
  <si>
    <t>03_6234</t>
  </si>
  <si>
    <t>21_6234</t>
  </si>
  <si>
    <t>YWMC</t>
  </si>
  <si>
    <t>WILLIAM CREEK  U SA UNLICENCED</t>
  </si>
  <si>
    <t>YWMP</t>
  </si>
  <si>
    <t>WROTHAM PARK  U QLD UNLICENCED</t>
  </si>
  <si>
    <t>YWND</t>
  </si>
  <si>
    <t>WONDAI  U QLD UNLICENCED</t>
  </si>
  <si>
    <t>YWOL</t>
  </si>
  <si>
    <t>WOLLONGONG NSW AIRPORT</t>
  </si>
  <si>
    <t>YWRL</t>
  </si>
  <si>
    <t>WARIALDA  U NSW UNLICENCED</t>
  </si>
  <si>
    <t>YWRN</t>
  </si>
  <si>
    <t>WARREN NSW AIRPORT</t>
  </si>
  <si>
    <t>YWSG</t>
  </si>
  <si>
    <t>WATTS BRIDGE  U QLD UNLICENCED</t>
  </si>
  <si>
    <t>YWSL</t>
  </si>
  <si>
    <t>WEST SALE VIC AIRPORT</t>
  </si>
  <si>
    <t>YWTL</t>
  </si>
  <si>
    <t>03_4101</t>
  </si>
  <si>
    <t>13_3038</t>
  </si>
  <si>
    <t>21_4101</t>
  </si>
  <si>
    <t>31_3038</t>
  </si>
  <si>
    <t>03_4170</t>
  </si>
  <si>
    <t>21_4170</t>
  </si>
  <si>
    <t>04_5412</t>
  </si>
  <si>
    <t>16_2014</t>
  </si>
  <si>
    <t>22_5412</t>
  </si>
  <si>
    <t>34_2014</t>
  </si>
  <si>
    <t>12_4528</t>
  </si>
  <si>
    <t>30_4528</t>
  </si>
  <si>
    <t>05_4275</t>
  </si>
  <si>
    <t>16_5250</t>
  </si>
  <si>
    <t>23_4275</t>
  </si>
  <si>
    <t>34_5250</t>
  </si>
  <si>
    <t>01_4600</t>
  </si>
  <si>
    <t>06_3720</t>
  </si>
  <si>
    <t>15_3819</t>
  </si>
  <si>
    <t>11_4987</t>
  </si>
  <si>
    <t>19_2129</t>
  </si>
  <si>
    <t>29_4987</t>
  </si>
  <si>
    <t>09_3648</t>
  </si>
  <si>
    <t>14_3225</t>
  </si>
  <si>
    <t>ALICE SPRINGS NT AIRPORT</t>
  </si>
  <si>
    <t>YBAU</t>
  </si>
  <si>
    <t>LENNY WA IFR WPT</t>
  </si>
  <si>
    <t>LEPAR</t>
  </si>
  <si>
    <t>LEPAR NSW IFR WPT</t>
  </si>
  <si>
    <t>LESON</t>
  </si>
  <si>
    <t>LESON SA IFR WPT</t>
  </si>
  <si>
    <t>LETTI</t>
  </si>
  <si>
    <t>LETTI NSW IFR WPT</t>
  </si>
  <si>
    <t>LEYOX</t>
  </si>
  <si>
    <t>LEYOX NSW IFR WPT</t>
  </si>
  <si>
    <t>LIDIT</t>
  </si>
  <si>
    <t>LIDIT QLD IFR WPT</t>
  </si>
  <si>
    <t>LIFFY</t>
  </si>
  <si>
    <t>LISNDB</t>
  </si>
  <si>
    <t>LISMORE NSW NAVAID</t>
  </si>
  <si>
    <t>LMDME</t>
  </si>
  <si>
    <t>LEARMONTH WA NAVAID</t>
  </si>
  <si>
    <t>LMNDB</t>
  </si>
  <si>
    <t>LMTAC</t>
  </si>
  <si>
    <t>LMVOR</t>
  </si>
  <si>
    <t>LRENDB</t>
  </si>
  <si>
    <t>LONGREACH QLD NAVAID</t>
  </si>
  <si>
    <t>LREVOR</t>
  </si>
  <si>
    <t>LRTNDB</t>
  </si>
  <si>
    <t>LAKE ALBERT SA NAVAID</t>
  </si>
  <si>
    <t>DAPPA QLD IFR WPT</t>
  </si>
  <si>
    <t>DARCY</t>
  </si>
  <si>
    <t>DARCY NSW IFR WPT</t>
  </si>
  <si>
    <t>DAVEY</t>
  </si>
  <si>
    <t>DAVEY QLD IFR WPT</t>
  </si>
  <si>
    <t>DAVOS</t>
  </si>
  <si>
    <t>TOWRANA HS WA VFR WPT</t>
  </si>
  <si>
    <t>TARCOWIE SA VFR WPT</t>
  </si>
  <si>
    <t>MOUNT UNDOOLYA NT VFR WPT</t>
  </si>
  <si>
    <t>MULLALOO PT WA VFR WPT</t>
  </si>
  <si>
    <t>MURWILLUMBAH NSW VFR WPT</t>
  </si>
  <si>
    <t>MOUNT SYDNEY WA VFR WPT</t>
  </si>
  <si>
    <t>YWDJ</t>
  </si>
  <si>
    <t>COLLINSVILLE QLD NAVAID</t>
  </si>
  <si>
    <t>CTMNDB</t>
  </si>
  <si>
    <t>COOTAMUNDRA NSW NAVAID</t>
  </si>
  <si>
    <t>CUANDB</t>
  </si>
  <si>
    <t>CUDAL NSW NAVAID</t>
  </si>
  <si>
    <t>CUNNDB</t>
  </si>
  <si>
    <t>CUNDERDIN WA NAVAID</t>
  </si>
  <si>
    <t>CVMLOC</t>
  </si>
  <si>
    <t>CAVERSHAM WA NAVAID</t>
  </si>
  <si>
    <t>VEHICLE TESTING GROUND VIC VFR WPT</t>
  </si>
  <si>
    <t>HIRST SA IFR WPT</t>
  </si>
  <si>
    <t>HITCH</t>
  </si>
  <si>
    <t>HITCH WA IFR WPT</t>
  </si>
  <si>
    <t>HOBAY</t>
  </si>
  <si>
    <t>HOBAY VIC IFR WPT</t>
  </si>
  <si>
    <t>HOBBO</t>
  </si>
  <si>
    <t>HOBBO QLD IFR WPT</t>
  </si>
  <si>
    <t>HOBBS</t>
  </si>
  <si>
    <t>HOBBS SA IFR WPT</t>
  </si>
  <si>
    <t>HODDA</t>
  </si>
  <si>
    <t>HODDA NT IFR WPT</t>
  </si>
  <si>
    <t>HOGAN</t>
  </si>
  <si>
    <t>HOGAN NSW IFR WPT</t>
  </si>
  <si>
    <t>HOKOR</t>
  </si>
  <si>
    <t>HOKOR NT IFR WPT</t>
  </si>
  <si>
    <t>HOLIS</t>
  </si>
  <si>
    <t>HOLIS QLD IFR WPT</t>
  </si>
  <si>
    <t>CAMOOWEAL NT NAVAID</t>
  </si>
  <si>
    <t>CNMNDB</t>
  </si>
  <si>
    <t>COONAMBLE NSW NAVAID</t>
  </si>
  <si>
    <t>CNNDB</t>
  </si>
  <si>
    <t>THRUM TAS IFR WPT</t>
  </si>
  <si>
    <t>THUNA</t>
  </si>
  <si>
    <t>OBSTM</t>
  </si>
  <si>
    <t>OBY</t>
  </si>
  <si>
    <t>OEN</t>
  </si>
  <si>
    <t>OFD</t>
  </si>
  <si>
    <t>OGABA</t>
  </si>
  <si>
    <t>OHB</t>
  </si>
  <si>
    <t>OHSPK</t>
  </si>
  <si>
    <t>OLCO</t>
  </si>
  <si>
    <t>OMPRK</t>
  </si>
  <si>
    <t>OOR</t>
  </si>
  <si>
    <t>OPHSE</t>
  </si>
  <si>
    <t>OPLKS</t>
  </si>
  <si>
    <t>ORF</t>
  </si>
  <si>
    <t>ORKT</t>
  </si>
  <si>
    <t>ORNN</t>
  </si>
  <si>
    <t>OSHSI</t>
  </si>
  <si>
    <t>OSHSO</t>
  </si>
  <si>
    <t>OVL</t>
  </si>
  <si>
    <t>OWS</t>
  </si>
  <si>
    <t>PAA</t>
  </si>
  <si>
    <t>PAL</t>
  </si>
  <si>
    <t>PBF</t>
  </si>
  <si>
    <t>PCA</t>
  </si>
  <si>
    <t>PCB</t>
  </si>
  <si>
    <t>PCCK</t>
  </si>
  <si>
    <t>PCKD</t>
  </si>
  <si>
    <t>PCTY</t>
  </si>
  <si>
    <t>PCVE</t>
  </si>
  <si>
    <t>PDNE</t>
  </si>
  <si>
    <t>PDV</t>
  </si>
  <si>
    <t>PEAR</t>
  </si>
  <si>
    <t>PECO</t>
  </si>
  <si>
    <t>PEG</t>
  </si>
  <si>
    <t>PENH</t>
  </si>
  <si>
    <t>PENT</t>
  </si>
  <si>
    <t>PFRM</t>
  </si>
  <si>
    <t>PIB</t>
  </si>
  <si>
    <t>PIC</t>
  </si>
  <si>
    <t>BENJA WA IFR WPT</t>
  </si>
  <si>
    <t>BENJI</t>
  </si>
  <si>
    <t>YMTI</t>
  </si>
  <si>
    <t>MORNINGTON IS  U QLD UNLICENCED</t>
  </si>
  <si>
    <t>YMTO</t>
  </si>
  <si>
    <t>MONTO  U QLD UNLICENCED</t>
  </si>
  <si>
    <t>YMUI</t>
  </si>
  <si>
    <t>MURRAY ISLAND  U QLD UNLICENCED</t>
  </si>
  <si>
    <t>YMUL</t>
  </si>
  <si>
    <t>MURRAY FIELD  U WA UNLICENCED</t>
  </si>
  <si>
    <t>YMWA</t>
  </si>
  <si>
    <t>MULLEWA  U WA UNLICENCED</t>
  </si>
  <si>
    <t>YMYB</t>
  </si>
  <si>
    <t>MARYBOROUGH QLD AIRPORT</t>
  </si>
  <si>
    <t>YNAP</t>
  </si>
  <si>
    <t>NAPPA MERRIE  U QLD UNLICENCED</t>
  </si>
  <si>
    <t>YNAR</t>
  </si>
  <si>
    <t>NARRANDERA NSW AIRPORT</t>
  </si>
  <si>
    <t>YNBR</t>
  </si>
  <si>
    <t>YMFD</t>
  </si>
  <si>
    <t>MANSFIELD  U VIC UNLICENCED</t>
  </si>
  <si>
    <t>VIMAB NSW IFR WPT</t>
  </si>
  <si>
    <t>VINAX</t>
  </si>
  <si>
    <t>VINAX NT IFR WPT</t>
  </si>
  <si>
    <t>VIPAM</t>
  </si>
  <si>
    <t>VIPAM QLD IFR WPT</t>
  </si>
  <si>
    <t>OLREL NSW IFR WPT</t>
  </si>
  <si>
    <t>OMKIN</t>
  </si>
  <si>
    <t>OMKIN NSW IFR WPT</t>
  </si>
  <si>
    <t>OMUBI</t>
  </si>
  <si>
    <t>OMUBI QLD IFR WPT</t>
  </si>
  <si>
    <t>ONALA</t>
  </si>
  <si>
    <t>ONALA WA IFR WPT</t>
  </si>
  <si>
    <t>ONDEE</t>
  </si>
  <si>
    <t>MUSEY QLD IFR WPT</t>
  </si>
  <si>
    <t>MUSOP</t>
  </si>
  <si>
    <t>MUSOP NSW IFR WPT</t>
  </si>
  <si>
    <t>MUSTA</t>
  </si>
  <si>
    <t>MUSTA NSW IFR WPT</t>
  </si>
  <si>
    <t>WALTZ NSW IFR WPT</t>
  </si>
  <si>
    <t>WAREN</t>
  </si>
  <si>
    <t>WAREN VIC IFR WPT</t>
  </si>
  <si>
    <t>WARMN</t>
  </si>
  <si>
    <t>WARMN WA IFR WPT</t>
  </si>
  <si>
    <t>WARTY</t>
  </si>
  <si>
    <t>WARTY NSW IFR WPT</t>
  </si>
  <si>
    <t>WATLE</t>
  </si>
  <si>
    <t>WATLE NSW IFR WPT</t>
  </si>
  <si>
    <t>WAZZA</t>
  </si>
  <si>
    <t>WAZZA NSW IFR WPT</t>
  </si>
  <si>
    <t>WEAVA</t>
  </si>
  <si>
    <t>WEAVA NSW IFR WPT</t>
  </si>
  <si>
    <t>WEBBI</t>
  </si>
  <si>
    <t>DONIC NSW IFR WPT</t>
  </si>
  <si>
    <t>DONYA</t>
  </si>
  <si>
    <t>DONYA NT IFR WPT</t>
  </si>
  <si>
    <t>DOORA</t>
  </si>
  <si>
    <t>144</t>
  </si>
  <si>
    <t>2434</t>
  </si>
  <si>
    <t>49</t>
  </si>
  <si>
    <t>636</t>
  </si>
  <si>
    <t>105</t>
  </si>
  <si>
    <t>23</t>
  </si>
  <si>
    <t>66</t>
  </si>
  <si>
    <t>1654</t>
  </si>
  <si>
    <t>722</t>
  </si>
  <si>
    <t>2116</t>
  </si>
  <si>
    <t>738</t>
  </si>
  <si>
    <t>499</t>
  </si>
  <si>
    <t>620</t>
  </si>
  <si>
    <t>650</t>
  </si>
  <si>
    <t>75</t>
  </si>
  <si>
    <t>587</t>
  </si>
  <si>
    <t>906</t>
  </si>
  <si>
    <t>630</t>
  </si>
  <si>
    <t>AIRCRAFT TYPE</t>
  </si>
  <si>
    <t>YARRAWONGA  U VIC UNLICENCED</t>
  </si>
  <si>
    <t>ST HELENA IS QLD VFR WPT</t>
  </si>
  <si>
    <t>SHELBURNE BAY QLD VFR WPT</t>
  </si>
  <si>
    <t>SHOAL VIC VFR WPT</t>
  </si>
  <si>
    <t>Macros must be enabled in Microsoft Excel for this Flight Planner to work.</t>
  </si>
  <si>
    <t>YANDI</t>
  </si>
  <si>
    <t>YANDI WA UNLICENCED</t>
  </si>
  <si>
    <t>05_5246</t>
  </si>
  <si>
    <t>23_5246</t>
  </si>
  <si>
    <t>SCHERGER (RAAF) QLD AIRPORT</t>
  </si>
  <si>
    <t>YBSS</t>
  </si>
  <si>
    <t>MITTY NT IFR WPT</t>
  </si>
  <si>
    <t>MOCHO</t>
  </si>
  <si>
    <t>COOLANGATTA QLD AIRPORT</t>
  </si>
  <si>
    <t>YBCK</t>
  </si>
  <si>
    <t>BLACKALL QLD AIRPORT</t>
  </si>
  <si>
    <t>YBCS</t>
  </si>
  <si>
    <t>MERIMBULA NSW NAVAID</t>
  </si>
  <si>
    <t>MERNDB</t>
  </si>
  <si>
    <t>MFDNDB</t>
  </si>
  <si>
    <t>MANSFIELD VIC NAVAID</t>
  </si>
  <si>
    <t>MGDNDB</t>
  </si>
  <si>
    <t>MANINGRIDA NT NAVAID</t>
  </si>
  <si>
    <t>MHUNDB</t>
  </si>
  <si>
    <t>MCARTHUR RIVER MINE NT NAVAID</t>
  </si>
  <si>
    <t>MIADME</t>
  </si>
  <si>
    <t>MILDURA NSW NAVAID</t>
  </si>
  <si>
    <t>MIANDB</t>
  </si>
  <si>
    <t>MIAVOR</t>
  </si>
  <si>
    <t>MJMNDB</t>
  </si>
  <si>
    <t>MANJIMUP WA NAVAID</t>
  </si>
  <si>
    <t>WALLUMBILLA QLD VFR WPT</t>
  </si>
  <si>
    <t>WYMAH FERRY NSW VFR WPT</t>
  </si>
  <si>
    <t>WOODMAN PT WA VFR WPT</t>
  </si>
  <si>
    <t>WESTMAR QLD VFR WPT</t>
  </si>
  <si>
    <t>WILLIAMSTOWN VIC VFR WPT</t>
  </si>
  <si>
    <t>WESTERN FREEWAY QLD VFR WPT</t>
  </si>
  <si>
    <t>WOOMANOOKA QLD VFR WPT</t>
  </si>
  <si>
    <t>WOOLLAMIA NSW VFR WPT</t>
  </si>
  <si>
    <t>18_3763</t>
  </si>
  <si>
    <t>27_1388</t>
  </si>
  <si>
    <t>36_3763</t>
  </si>
  <si>
    <t>11_2200</t>
  </si>
  <si>
    <t>29_2200</t>
  </si>
  <si>
    <t>AERODROME INFORMATION SECTION</t>
  </si>
  <si>
    <t>ALTERNATE FUEL</t>
  </si>
  <si>
    <t>CAPE MORETON QLD VFR WPT</t>
  </si>
  <si>
    <t>PA-28-235</t>
  </si>
  <si>
    <t>PA-28-151</t>
  </si>
  <si>
    <t>BE35-C33</t>
  </si>
  <si>
    <t>C182T</t>
  </si>
  <si>
    <t>C182S</t>
  </si>
  <si>
    <t>C172R</t>
  </si>
  <si>
    <t>C172S</t>
  </si>
  <si>
    <t>09_3001</t>
  </si>
  <si>
    <t>27_3001</t>
  </si>
  <si>
    <t>YHAE</t>
  </si>
  <si>
    <t>HARDEN NSW UNLICENCED</t>
  </si>
  <si>
    <t>08_2787</t>
  </si>
  <si>
    <t>26_2787</t>
  </si>
  <si>
    <t>FORSTER NSW UNLICENCED</t>
  </si>
  <si>
    <t>FORSTER</t>
  </si>
  <si>
    <t>05_4918</t>
  </si>
  <si>
    <t>23_4918</t>
  </si>
  <si>
    <t>YMVM</t>
  </si>
  <si>
    <t>MANGROVE MOUNTAIN NSW UNLICENCED</t>
  </si>
  <si>
    <t>01_3935</t>
  </si>
  <si>
    <t>19_3935</t>
  </si>
  <si>
    <t>Enter the date of your flight, it is only required for BOD &amp; EOD calculations.</t>
  </si>
  <si>
    <t>-</t>
  </si>
  <si>
    <t>Select your aircraft, or enter your own aircraft details on the Aircraft Reference Card worksheet.</t>
  </si>
  <si>
    <t>Note that navigations aids need to be entered in the format SLSNDB for Shellys NDB, BIKVOR for Bindook VOR etc.</t>
  </si>
  <si>
    <t>You can enter your own custom waypoints in the Waypoint Database worksheet.  There are basic instructions at the bottom of this worksheet.</t>
  </si>
  <si>
    <t>Notes</t>
  </si>
  <si>
    <t>You cannot change the standard plans, you can however create a plan and save a copy of this spreadsheet.</t>
  </si>
  <si>
    <t>If you find any errors with this flight planner or waypoint data errors please send feedback to webmaster@airborne-aviation.com.au</t>
  </si>
  <si>
    <t>Enter the winds for your flight .. Format is 180/15.  Variable winds are expressed with VRB/15, and the plan assumes the wind is all headwind.</t>
  </si>
  <si>
    <t>Enter the amount of fuel in each tank for fuel planning purposes.</t>
  </si>
  <si>
    <t>Use one of our standard plans, or enter your own custom flight plan. Look at a standard plan to get the idea.</t>
  </si>
  <si>
    <t xml:space="preserve">Airport data for the departure airport and first destination are automatically entered on the flight plan.  </t>
  </si>
  <si>
    <t>You can also manually select two additional airports on the flight plan.</t>
  </si>
  <si>
    <t>This flight planner is only a small part of the flight planning picture, you should use relevant charts and documents when planning.</t>
  </si>
  <si>
    <t>Always refer to the Pilots Operating Handbook for aircraft performance and limitation figures.</t>
  </si>
  <si>
    <t>USE THIS FLIGHT PLANNER AT YOUR OWN RISK !!!!!</t>
  </si>
  <si>
    <t>Always check calculations this flight planner makes against charts.</t>
  </si>
  <si>
    <t>TUSKY WA IFR WPT</t>
  </si>
  <si>
    <t>TWIST</t>
  </si>
  <si>
    <t>SAFIR</t>
  </si>
  <si>
    <t xml:space="preserve">Convert latitude and longitude from degrees/minutes to a decimal number. </t>
  </si>
  <si>
    <t xml:space="preserve"> ie. S34 48.4 should be entered as -34.80667 (48.4 minutes is 80.667% of an hour)</t>
  </si>
  <si>
    <t>Airport elevation and runway distances are in feet.</t>
  </si>
  <si>
    <t>USE AT YOUR OWN RISK!!!</t>
  </si>
  <si>
    <t>06_3935</t>
  </si>
  <si>
    <t>24_3935</t>
  </si>
  <si>
    <t>MITTAGONG NSW UNLICENCED</t>
  </si>
  <si>
    <t xml:space="preserve">   VARIABLE</t>
  </si>
  <si>
    <t xml:space="preserve">        CRUISE TAS</t>
  </si>
  <si>
    <t>Instructions For Use</t>
  </si>
  <si>
    <t>WAYPOINTS - CHECK ACCURACY AGAINST AIP ERSA</t>
  </si>
  <si>
    <t>YCRL</t>
  </si>
  <si>
    <t>CROOKWELL NSW UNLICENCED</t>
  </si>
  <si>
    <t>DO NOT USE THIS FILE AS YOUR SOLE MEANS OF NAVIGATION</t>
  </si>
  <si>
    <t xml:space="preserve">        MAX FUEL</t>
  </si>
  <si>
    <t>PERSONAL WAYPOINTS</t>
  </si>
  <si>
    <t>SBGNDB</t>
  </si>
  <si>
    <t>STRATHBOGIE VIC NAVAID</t>
  </si>
  <si>
    <t>SCONDB</t>
  </si>
  <si>
    <t>SCONE NSW NAVAID</t>
  </si>
  <si>
    <t>SCRNDB</t>
  </si>
  <si>
    <t>SOUTHERN CROSS WA NAVAID</t>
  </si>
  <si>
    <t>SDMLOC</t>
  </si>
  <si>
    <t>SYDENHAM NSW NAVAID</t>
  </si>
  <si>
    <t>SFLNDB</t>
  </si>
  <si>
    <t>STONEFIELD SA NAVAID</t>
  </si>
  <si>
    <t>SGENDB</t>
  </si>
  <si>
    <t>ST GEORGE QLD NAVAID</t>
  </si>
  <si>
    <t>SGTNDB</t>
  </si>
  <si>
    <t>SINGLETON NSW NAVAID</t>
  </si>
  <si>
    <t>SHTNDB</t>
  </si>
  <si>
    <t>CALVIN GROVE  U SA UNLICENCED</t>
  </si>
  <si>
    <t>YCWL</t>
  </si>
  <si>
    <t>COWELL SA AIRPORT</t>
  </si>
  <si>
    <t>NOLAN TAS IFR WPT</t>
  </si>
  <si>
    <t>NONAX</t>
  </si>
  <si>
    <t>NONAX WA IFR WPT</t>
  </si>
  <si>
    <t>NONET</t>
  </si>
  <si>
    <t>NONET QLD IFR WPT</t>
  </si>
  <si>
    <t>NONIR</t>
  </si>
  <si>
    <t>NONIR QLD IFR WPT</t>
  </si>
  <si>
    <t>NONIX</t>
  </si>
  <si>
    <t>NONIX VIC IFR WPT</t>
  </si>
  <si>
    <t>NONOG</t>
  </si>
  <si>
    <t>NONOG WA IFR WPT</t>
  </si>
  <si>
    <t>NONUP</t>
  </si>
  <si>
    <t>NONUP NSW IFR WPT</t>
  </si>
  <si>
    <t>NOPAG</t>
  </si>
  <si>
    <t>NOPAG NT IFR WPT</t>
  </si>
  <si>
    <t>NOPED</t>
  </si>
  <si>
    <t>NOPED WA IFR WPT</t>
  </si>
  <si>
    <t>NORMA</t>
  </si>
  <si>
    <t>NORMA QLD IFR WPT</t>
  </si>
  <si>
    <t>NORTY</t>
  </si>
  <si>
    <t>NORTY WA IFR WPT</t>
  </si>
  <si>
    <t>NUDG</t>
  </si>
  <si>
    <t>NUN</t>
  </si>
  <si>
    <t>NUPA</t>
  </si>
  <si>
    <t>OAT</t>
  </si>
  <si>
    <t>OBC</t>
  </si>
  <si>
    <t>OBSH</t>
  </si>
  <si>
    <t>WICKA NSW IFR WPT</t>
  </si>
  <si>
    <t>WIDEY</t>
  </si>
  <si>
    <t>WIDEY QLD IFR WPT</t>
  </si>
  <si>
    <t>WIKEP</t>
  </si>
  <si>
    <t>WIKEP WA IFR WPT</t>
  </si>
  <si>
    <t>WILDE</t>
  </si>
  <si>
    <t>PENAR QLD IFR WPT</t>
  </si>
  <si>
    <t>PENNY</t>
  </si>
  <si>
    <t>PENNY QLD IFR WPT</t>
  </si>
  <si>
    <t>PEPPA</t>
  </si>
  <si>
    <t>PEPPA WA IFR WPT</t>
  </si>
  <si>
    <t>PEPPY</t>
  </si>
  <si>
    <t>PEPPY QLD IFR WPT</t>
  </si>
  <si>
    <t>SOFIE</t>
  </si>
  <si>
    <t>SOFIE VIC IFR WPT</t>
  </si>
  <si>
    <t>SOLLI</t>
  </si>
  <si>
    <t>SOLLI NT IFR WPT</t>
  </si>
  <si>
    <t>SONIA</t>
  </si>
  <si>
    <t>SONIA NSW IFR WPT</t>
  </si>
  <si>
    <t>SOPAT</t>
  </si>
  <si>
    <t>SOPAT WA IFR WPT</t>
  </si>
  <si>
    <t>LMGE</t>
  </si>
  <si>
    <t>LMWL</t>
  </si>
  <si>
    <t>LNDA</t>
  </si>
  <si>
    <t>LOOH</t>
  </si>
  <si>
    <t>LORN</t>
  </si>
  <si>
    <t>LOWS</t>
  </si>
  <si>
    <t>LPD</t>
  </si>
  <si>
    <t>YYKI</t>
  </si>
  <si>
    <t>YORKE IS  U QLD UNLICENCED</t>
  </si>
  <si>
    <t>YYMI</t>
  </si>
  <si>
    <t>YAM IS  U QLD UNLICENCED</t>
  </si>
  <si>
    <t>JENIF VIC IFR WPT</t>
  </si>
  <si>
    <t>JENNA</t>
  </si>
  <si>
    <t>JENNA WA IFR WPT</t>
  </si>
  <si>
    <t>JODEX</t>
  </si>
  <si>
    <t>JODEX NSW IFR WPT</t>
  </si>
  <si>
    <t>JOKER</t>
  </si>
  <si>
    <t>JOKER NSW IFR WPT</t>
  </si>
  <si>
    <t>JORDY</t>
  </si>
  <si>
    <t>JORDY NSW IFR WPT</t>
  </si>
  <si>
    <t>JOSBU</t>
  </si>
  <si>
    <t>JOSBU WA IFR WPT</t>
  </si>
  <si>
    <t>JOSEY</t>
  </si>
  <si>
    <t>1437</t>
  </si>
  <si>
    <t>955</t>
  </si>
  <si>
    <t>13</t>
  </si>
  <si>
    <t>299</t>
  </si>
  <si>
    <t>338</t>
  </si>
  <si>
    <t>348</t>
  </si>
  <si>
    <t>568</t>
  </si>
  <si>
    <t>52</t>
  </si>
  <si>
    <t>1430</t>
  </si>
  <si>
    <t>1119</t>
  </si>
  <si>
    <t>16</t>
  </si>
  <si>
    <t>705</t>
  </si>
  <si>
    <t>7</t>
  </si>
  <si>
    <t>164</t>
  </si>
  <si>
    <t>DUMAV</t>
  </si>
  <si>
    <t>DUMAV NT IFR WPT</t>
  </si>
  <si>
    <t>DUMPA</t>
  </si>
  <si>
    <t>DUMPA NT IFR WPT</t>
  </si>
  <si>
    <t>DUNDA</t>
  </si>
  <si>
    <t>DUNDA WA IFR WPT</t>
  </si>
  <si>
    <t>DUNES</t>
  </si>
  <si>
    <t>DUNES NSW IFR WPT</t>
  </si>
  <si>
    <t>DUNKN</t>
  </si>
  <si>
    <t>DUNKN QLD IFR WPT</t>
  </si>
  <si>
    <t>IAVLLZ</t>
  </si>
  <si>
    <t>IAVMM</t>
  </si>
  <si>
    <t>IAVOM</t>
  </si>
  <si>
    <t>IBAGP</t>
  </si>
  <si>
    <t>IBAILS</t>
  </si>
  <si>
    <t>IBALLZ</t>
  </si>
  <si>
    <t>IBAMM</t>
  </si>
  <si>
    <t>IBAOM</t>
  </si>
  <si>
    <t>IBSDME</t>
  </si>
  <si>
    <t>IBSGP</t>
  </si>
  <si>
    <t>IBSILS</t>
  </si>
  <si>
    <t>09_4242</t>
  </si>
  <si>
    <t>27_4242</t>
  </si>
  <si>
    <t>11C_4642</t>
  </si>
  <si>
    <t>11L_3609</t>
  </si>
  <si>
    <t>11R_3419</t>
  </si>
  <si>
    <t>18_2625</t>
  </si>
  <si>
    <t>29C_4642</t>
  </si>
  <si>
    <t>29R_3609</t>
  </si>
  <si>
    <t>29L_3419</t>
  </si>
  <si>
    <t>36_2625</t>
  </si>
  <si>
    <t>12_5509</t>
  </si>
  <si>
    <t>17_8802</t>
  </si>
  <si>
    <t>30_5509</t>
  </si>
  <si>
    <t>35_8802</t>
  </si>
  <si>
    <t>03_6824</t>
  </si>
  <si>
    <t>10_2785</t>
  </si>
  <si>
    <t>21_6824</t>
  </si>
  <si>
    <t>TALC HEAD NT VFR WPT</t>
  </si>
  <si>
    <t>TESAT NSW IFR WPT</t>
  </si>
  <si>
    <t>TEXAN</t>
  </si>
  <si>
    <t>TEXAN NT IFR WPT</t>
  </si>
  <si>
    <t>THOMO</t>
  </si>
  <si>
    <t>THOMO QLD IFR WPT</t>
  </si>
  <si>
    <t>THRUM</t>
  </si>
  <si>
    <t>COONAMBLE NSW AIRPORT</t>
  </si>
  <si>
    <t>YCNY</t>
  </si>
  <si>
    <t>CENTURY MINE QLD AIRPORT</t>
  </si>
  <si>
    <t>YCOB</t>
  </si>
  <si>
    <t>COORANBONG  U NSW UNLICENCED</t>
  </si>
  <si>
    <t>YCOE</t>
  </si>
  <si>
    <t>COEN QLD AIRPORT</t>
  </si>
  <si>
    <t>YCOM</t>
  </si>
  <si>
    <t>COOMA NSW AIRPORT</t>
  </si>
  <si>
    <t>YCOO</t>
  </si>
  <si>
    <t>COOINDA  U NT UNLICENCED</t>
  </si>
  <si>
    <t>CORRS VIC IFR WPT</t>
  </si>
  <si>
    <t>COTTS</t>
  </si>
  <si>
    <t>COTTS WA IFR WPT</t>
  </si>
  <si>
    <t>CRAVN</t>
  </si>
  <si>
    <t>RIVERINA CAMPUS NSW VFR WPT</t>
  </si>
  <si>
    <t>RATTLESNAKE IS QLD VFR WPT</t>
  </si>
  <si>
    <t>ROSSLYNNE RESV VIC VFR WPT</t>
  </si>
  <si>
    <t>ROLEYSTONE WA VFR WPT</t>
  </si>
  <si>
    <t>RIVER MOUTH SA VFR WPT</t>
  </si>
  <si>
    <t>ROUND MT QLD VFR WPT</t>
  </si>
  <si>
    <t>RANNES QLD VFR WPT</t>
  </si>
  <si>
    <t>JUNDEE  U WA UNLICENCED</t>
  </si>
  <si>
    <t>YJVS</t>
  </si>
  <si>
    <t>JERVOIS  U NT UNLICENCED</t>
  </si>
  <si>
    <t>YKAL</t>
  </si>
  <si>
    <t>KALUMBURU WA AIRPORT</t>
  </si>
  <si>
    <t>YKAT</t>
  </si>
  <si>
    <t>KATOOMBA  U NSW UNLICENCED</t>
  </si>
  <si>
    <t>YKBN</t>
  </si>
  <si>
    <t>KOORALBYN  U QLD UNLICENCED</t>
  </si>
  <si>
    <t>YKBR</t>
  </si>
  <si>
    <t>RUSSELL IS QLD VFR WPT</t>
  </si>
  <si>
    <t>RUTHERGLEN OVERPASS VIC VFR WPT</t>
  </si>
  <si>
    <t>ROSEVILLE BRIDGE NSW VFR WPT</t>
  </si>
  <si>
    <t>11_3678</t>
  </si>
  <si>
    <t>24_2165</t>
  </si>
  <si>
    <t>29_3678</t>
  </si>
  <si>
    <t>09_3589</t>
  </si>
  <si>
    <t>27_3589</t>
  </si>
  <si>
    <t>04_3507</t>
  </si>
  <si>
    <t>13_4501</t>
  </si>
  <si>
    <t>22_3507</t>
  </si>
  <si>
    <t>EARL HILL QLD VFR WPT</t>
  </si>
  <si>
    <t>EARLVILLE QLD VFR WPT</t>
  </si>
  <si>
    <t>CDUNDB</t>
  </si>
  <si>
    <t>CEDUNA SA NAVAID</t>
  </si>
  <si>
    <t>CGDME</t>
  </si>
  <si>
    <t>COOLANGATTA QLD NAVAID</t>
  </si>
  <si>
    <t>IBABI</t>
  </si>
  <si>
    <t>BOFOR</t>
  </si>
  <si>
    <t>BOFOR NT IFR WPT</t>
  </si>
  <si>
    <t>BOLGA</t>
  </si>
  <si>
    <t>BOLGA WA IFR WPT</t>
  </si>
  <si>
    <t>BONDO</t>
  </si>
  <si>
    <t>BONDO SA IFR WPT</t>
  </si>
  <si>
    <t>BONEY</t>
  </si>
  <si>
    <t>BONEY NSW IFR WPT</t>
  </si>
  <si>
    <t>BONGO</t>
  </si>
  <si>
    <t>BONGO NSW IFR WPT</t>
  </si>
  <si>
    <t>BOOGI</t>
  </si>
  <si>
    <t>BOOGI NSW IFR WPT</t>
  </si>
  <si>
    <t>BOOLA</t>
  </si>
  <si>
    <t>BOOLA WA IFR WPT</t>
  </si>
  <si>
    <t>BOOTH</t>
  </si>
  <si>
    <t>BOOTH SA IFR WPT</t>
  </si>
  <si>
    <t>BORAH</t>
  </si>
  <si>
    <t>BORAH WA IFR WPT</t>
  </si>
  <si>
    <t>BORDA</t>
  </si>
  <si>
    <t>30_5637</t>
  </si>
  <si>
    <t>07_3740</t>
  </si>
  <si>
    <t>25_3740</t>
  </si>
  <si>
    <t>04_2559</t>
  </si>
  <si>
    <t>11_5499</t>
  </si>
  <si>
    <t>22_2559</t>
  </si>
  <si>
    <t>29_5499</t>
  </si>
  <si>
    <t>05_10170</t>
  </si>
  <si>
    <t>12_5420</t>
  </si>
  <si>
    <t>23_10170</t>
  </si>
  <si>
    <t>30_5420</t>
  </si>
  <si>
    <t>15_3740</t>
  </si>
  <si>
    <t>33_3740</t>
  </si>
  <si>
    <t>06_6995</t>
  </si>
  <si>
    <t>24_6995</t>
  </si>
  <si>
    <t>15_7999</t>
  </si>
  <si>
    <t>33_7999</t>
  </si>
  <si>
    <t>06_3453</t>
  </si>
  <si>
    <t>24_3453</t>
  </si>
  <si>
    <t>11_11004</t>
  </si>
  <si>
    <t>29_11004</t>
  </si>
  <si>
    <t>05_5548</t>
  </si>
  <si>
    <t>18L_8002</t>
  </si>
  <si>
    <t>18R_5712</t>
  </si>
  <si>
    <t>23_5548</t>
  </si>
  <si>
    <t>36R_8002</t>
  </si>
  <si>
    <t>KLAVA SA IFR WPT</t>
  </si>
  <si>
    <t>KOALA</t>
  </si>
  <si>
    <t>KOALA NSW IFR WPT</t>
  </si>
  <si>
    <t>KONDA</t>
  </si>
  <si>
    <t>KONDA QLD IFR WPT</t>
  </si>
  <si>
    <t>KONDO</t>
  </si>
  <si>
    <t>KONDO SA IFR WPT</t>
  </si>
  <si>
    <t>KOOKA</t>
  </si>
  <si>
    <t>KOOKA QLD IFR WPT</t>
  </si>
  <si>
    <t>32_3501</t>
  </si>
  <si>
    <t>IMSMM</t>
  </si>
  <si>
    <t>IMSOM</t>
  </si>
  <si>
    <t>IMWGP</t>
  </si>
  <si>
    <t>IMWILS</t>
  </si>
  <si>
    <t>IMWLLZ</t>
  </si>
  <si>
    <t>IMWMM</t>
  </si>
  <si>
    <t>IMWOM</t>
  </si>
  <si>
    <t>INADME</t>
  </si>
  <si>
    <t>PALM MEADOWS QLD VFR WPT</t>
  </si>
  <si>
    <t>MOB</t>
  </si>
  <si>
    <t>MOP</t>
  </si>
  <si>
    <t>MPG</t>
  </si>
  <si>
    <t>MPO</t>
  </si>
  <si>
    <t>MPT</t>
  </si>
  <si>
    <t>MRH</t>
  </si>
  <si>
    <t>MRI</t>
  </si>
  <si>
    <t>MRJ</t>
  </si>
  <si>
    <t>MRL</t>
  </si>
  <si>
    <t>MRTL</t>
  </si>
  <si>
    <t>MSC</t>
  </si>
  <si>
    <t>MSTM</t>
  </si>
  <si>
    <t>PUMPHREY'S BRIDGE WA VFR WPT</t>
  </si>
  <si>
    <t>PORT NEIL SA VFR WPT</t>
  </si>
  <si>
    <t>PORT NOARLUNGA SA VFR WPT</t>
  </si>
  <si>
    <t>PICNIC PT NSW VFR WPT</t>
  </si>
  <si>
    <t>PORT CAMPBELL VIC VFR WPT</t>
  </si>
  <si>
    <t>POWERHOUSE WA VFR WPT</t>
  </si>
  <si>
    <t>PRESCOTT LAKES WA VFR WPT</t>
  </si>
  <si>
    <t>YANDINA QLD VFR WPT</t>
  </si>
  <si>
    <t>YAN YEAN RESV VIC VFR WPT</t>
  </si>
  <si>
    <t>ZUIZIN IS QLD VFR WPT</t>
  </si>
  <si>
    <t>DEENA</t>
  </si>
  <si>
    <t>DEENA NSW IFR WPT</t>
  </si>
  <si>
    <t>YMAY</t>
  </si>
  <si>
    <t>ALBURY NSW AIRPORT</t>
  </si>
  <si>
    <t>YMBA</t>
  </si>
  <si>
    <t>MAREEBA QLD AIRPORT</t>
  </si>
  <si>
    <t>YMBD</t>
  </si>
  <si>
    <t>MURRAY BRIDGE  U SA UNLICENCED</t>
  </si>
  <si>
    <t>YMBL</t>
  </si>
  <si>
    <t>MARBLE BAR  U WA UNLICENCED</t>
  </si>
  <si>
    <t>WALLAL DOWNS WA VFR WPT</t>
  </si>
  <si>
    <t>MAMAL</t>
  </si>
  <si>
    <t>MAMAL WA IFR WPT</t>
  </si>
  <si>
    <t>MANAR</t>
  </si>
  <si>
    <t>MANAR WA IFR WPT</t>
  </si>
  <si>
    <t>MANDO</t>
  </si>
  <si>
    <t>MANDO QLD IFR WPT</t>
  </si>
  <si>
    <t>MANNA</t>
  </si>
  <si>
    <t>MANNA NSW IFR WPT</t>
  </si>
  <si>
    <t>MARGO</t>
  </si>
  <si>
    <t>MARGO SA IFR WPT</t>
  </si>
  <si>
    <t>MARLN</t>
  </si>
  <si>
    <t>MARLN NSW IFR WPT</t>
  </si>
  <si>
    <t>MARON</t>
  </si>
  <si>
    <t>MARON QLD IFR WPT</t>
  </si>
  <si>
    <t>MARTO</t>
  </si>
  <si>
    <t>LAVARACK QLD AIRPORT</t>
  </si>
  <si>
    <t>YLZI</t>
  </si>
  <si>
    <t>YTMB</t>
  </si>
  <si>
    <t>TAMBO  U QLD UNLICENCED</t>
  </si>
  <si>
    <t>YTMN</t>
  </si>
  <si>
    <t>COLOP QLD IFR WPT</t>
  </si>
  <si>
    <t>COODA</t>
  </si>
  <si>
    <t>COODA NSW IFR WPT</t>
  </si>
  <si>
    <t>COOKY</t>
  </si>
  <si>
    <t>COOKY SA IFR WPT</t>
  </si>
  <si>
    <t>COOLA</t>
  </si>
  <si>
    <t>FOYLE</t>
  </si>
  <si>
    <t>FOYLE QLD IFR WPT</t>
  </si>
  <si>
    <t>FOZZI</t>
  </si>
  <si>
    <t>FOZZI NT IFR WPT</t>
  </si>
  <si>
    <t>FRANZ</t>
  </si>
  <si>
    <t>FRANZ NSW IFR WPT</t>
  </si>
  <si>
    <t>WENER WA IFR WPT</t>
  </si>
  <si>
    <t>WESLY</t>
  </si>
  <si>
    <t>FREMANTLE GOLF COURSE WA VFR WPT</t>
  </si>
  <si>
    <t>FREELING SA VFR WPT</t>
  </si>
  <si>
    <t>FRESHWATER VALLEY QLD VFR WPT</t>
  </si>
  <si>
    <t>FREEWAY OVERPASS VIC VFR WPT</t>
  </si>
  <si>
    <t>FLYNN VIC VFR WPT</t>
  </si>
  <si>
    <t>GUKON WA IFR WPT</t>
  </si>
  <si>
    <t>GULFF</t>
  </si>
  <si>
    <t>GULFF QLD IFR WPT</t>
  </si>
  <si>
    <t>GULOP</t>
  </si>
  <si>
    <t>GULOP QLD IFR WPT</t>
  </si>
  <si>
    <t>GULUM</t>
  </si>
  <si>
    <t>GULUM WA IFR WPT</t>
  </si>
  <si>
    <t>GUNAM</t>
  </si>
  <si>
    <t>GUNAM WA IFR WPT</t>
  </si>
  <si>
    <t>GUNTA</t>
  </si>
  <si>
    <t>GUNTA NSW IFR WPT</t>
  </si>
  <si>
    <t>GUPOX</t>
  </si>
  <si>
    <t>GUPOX WA IFR WPT</t>
  </si>
  <si>
    <t>GUTEV</t>
  </si>
  <si>
    <t>GUTEV NT IFR WPT</t>
  </si>
  <si>
    <t>GUXIB</t>
  </si>
  <si>
    <t>GUXIB NSW IFR WPT</t>
  </si>
  <si>
    <t>HAIGH</t>
  </si>
  <si>
    <t>HAIGH WA IFR WPT</t>
  </si>
  <si>
    <t>HALAS</t>
  </si>
  <si>
    <t>HALAS NSW IFR WPT</t>
  </si>
  <si>
    <t>HALIT</t>
  </si>
  <si>
    <t>HALIT WA IFR WPT</t>
  </si>
  <si>
    <t>HAMEL</t>
  </si>
  <si>
    <t>HAMEL WA IFR WPT</t>
  </si>
  <si>
    <t>HAMER</t>
  </si>
  <si>
    <t>HAMER QLD IFR WPT</t>
  </si>
  <si>
    <t>HANKY</t>
  </si>
  <si>
    <t>HANKY NT IFR WPT</t>
  </si>
  <si>
    <t>HANNA</t>
  </si>
  <si>
    <t>HANNA NT IFR WPT</t>
  </si>
  <si>
    <t>HAPPI</t>
  </si>
  <si>
    <t>GILUM</t>
  </si>
  <si>
    <t>GILUM QLD IFR WPT</t>
  </si>
  <si>
    <t>GIPPS</t>
  </si>
  <si>
    <t>GIPPS VIC IFR WPT</t>
  </si>
  <si>
    <t>GIZMO</t>
  </si>
  <si>
    <t>GIZMO NSW IFR WPT</t>
  </si>
  <si>
    <t>GLENN</t>
  </si>
  <si>
    <t>BROKEN HILL NSW AIRPORT</t>
  </si>
  <si>
    <t>YBHM</t>
  </si>
  <si>
    <t>HAMILTON IS QLD AIRPORT</t>
  </si>
  <si>
    <t>YBIE</t>
  </si>
  <si>
    <t>BEDOURIE QLD AIRPORT</t>
  </si>
  <si>
    <t>YBIR</t>
  </si>
  <si>
    <t>BIRCHIP VIC AIRPORT</t>
  </si>
  <si>
    <t>YBIU</t>
  </si>
  <si>
    <t>BALLIDU  U WA UNLICENCED</t>
  </si>
  <si>
    <t>YBKE</t>
  </si>
  <si>
    <t>BOURKE NSW AIRPORT</t>
  </si>
  <si>
    <t>YBKT</t>
  </si>
  <si>
    <t>LACEPEDE ISLANDS</t>
  </si>
  <si>
    <t>LACEPEDE</t>
  </si>
  <si>
    <t>GEIKE</t>
  </si>
  <si>
    <t>GEIKE GORGE</t>
  </si>
  <si>
    <t>ONDEE WA IFR WPT</t>
  </si>
  <si>
    <t>ONDRA</t>
  </si>
  <si>
    <t>ONDRA QLD IFR WPT</t>
  </si>
  <si>
    <t>ONELU</t>
  </si>
  <si>
    <t>HAZELWOOD IS QLD VFR WPT</t>
  </si>
  <si>
    <t>ITWMM</t>
  </si>
  <si>
    <t>ITWOM</t>
  </si>
  <si>
    <t>IVLNDB</t>
  </si>
  <si>
    <t>INVERELL NSW NAVAID</t>
  </si>
  <si>
    <t>SWELL SA IFR WPT</t>
  </si>
  <si>
    <t>SWIFT</t>
  </si>
  <si>
    <t>SWIFT QLD IFR WPT</t>
  </si>
  <si>
    <t>SYNOT</t>
  </si>
  <si>
    <t>SYNOT TAS IFR WPT</t>
  </si>
  <si>
    <t>TABAL</t>
  </si>
  <si>
    <t>TABAL NSW IFR WPT</t>
  </si>
  <si>
    <t>TAGOD</t>
  </si>
  <si>
    <t>TAGOD SA IFR WPT</t>
  </si>
  <si>
    <t>TAITE</t>
  </si>
  <si>
    <t>TAITE VIC IFR WPT</t>
  </si>
  <si>
    <t>TAMAN</t>
  </si>
  <si>
    <t>TAMAN WA IFR WPT</t>
  </si>
  <si>
    <t>TAMBO</t>
  </si>
  <si>
    <t>TAMBO VIC IFR WPT</t>
  </si>
  <si>
    <t>TAMED</t>
  </si>
  <si>
    <t>TAMED QLD IFR WPT</t>
  </si>
  <si>
    <t>TAMMI</t>
  </si>
  <si>
    <t>TAMMI NSW IFR WPT</t>
  </si>
  <si>
    <t>TAMOD</t>
  </si>
  <si>
    <t>TAMOD WA IFR WPT</t>
  </si>
  <si>
    <t>PANTO QLD IFR WPT</t>
  </si>
  <si>
    <t>PARAD</t>
  </si>
  <si>
    <t>PARAD WA IFR WPT</t>
  </si>
  <si>
    <t>PARCU</t>
  </si>
  <si>
    <t>PARCU QLD IFR WPT</t>
  </si>
  <si>
    <t>PARKS</t>
  </si>
  <si>
    <t>PARKS WA IFR WPT</t>
  </si>
  <si>
    <t>PAULA</t>
  </si>
  <si>
    <t>PAULA VIC IFR WPT</t>
  </si>
  <si>
    <t>PAYNE</t>
  </si>
  <si>
    <t>PAYNE WA IFR WPT</t>
  </si>
  <si>
    <t>PEACH</t>
  </si>
  <si>
    <t>PEACH NT IFR WPT</t>
  </si>
  <si>
    <t>PEAKE</t>
  </si>
  <si>
    <t>PEAKE NSW IFR WPT</t>
  </si>
  <si>
    <t>PEBTA</t>
  </si>
  <si>
    <t>LPT</t>
  </si>
  <si>
    <t>LRAN</t>
  </si>
  <si>
    <t>LRF</t>
  </si>
  <si>
    <t>LRID</t>
  </si>
  <si>
    <t>LRM</t>
  </si>
  <si>
    <t>LRP</t>
  </si>
  <si>
    <t>LSDW</t>
  </si>
  <si>
    <t>LSPR</t>
  </si>
  <si>
    <t>LATROBE UNIVERSITY VIC VFR WPT</t>
  </si>
  <si>
    <t>HORN ISLAND QLD NAVAID</t>
  </si>
  <si>
    <t>HLCNDB</t>
  </si>
  <si>
    <t>HALLS CREEK WA NAVAID</t>
  </si>
  <si>
    <t>HMDME</t>
  </si>
  <si>
    <t>HAMILTON IS QLD NAVAID</t>
  </si>
  <si>
    <t>CADJEBUT  WA UNLICENCED</t>
  </si>
  <si>
    <t>BEEFWOOD</t>
  </si>
  <si>
    <t>BEEFWOOD PARK WA UNLICENCED</t>
  </si>
  <si>
    <t>BOWRIVER</t>
  </si>
  <si>
    <t>BOW RIVER WA UNLICENCED</t>
  </si>
  <si>
    <t>08_4263</t>
  </si>
  <si>
    <t>26_4263</t>
  </si>
  <si>
    <t>BOABSPRINGS</t>
  </si>
  <si>
    <t>BOAB SPRINGS WA UNLICENCED</t>
  </si>
  <si>
    <t>YBDU</t>
  </si>
  <si>
    <t>BIRRINDUDU WA UNLICENCED</t>
  </si>
  <si>
    <t>06_3203</t>
  </si>
  <si>
    <t>24_3203</t>
  </si>
  <si>
    <t>YBIL</t>
  </si>
  <si>
    <t>IASMM</t>
  </si>
  <si>
    <t>IASOM</t>
  </si>
  <si>
    <t>IAVGP</t>
  </si>
  <si>
    <t>IAVILS</t>
  </si>
  <si>
    <t>TANTA NSW IFR WPT</t>
  </si>
  <si>
    <t>TANYA</t>
  </si>
  <si>
    <t>TANYA QLD IFR WPT</t>
  </si>
  <si>
    <t>TAPAX</t>
  </si>
  <si>
    <t>TAPAX WA IFR WPT</t>
  </si>
  <si>
    <t>PUMPA NSW IFR WPT</t>
  </si>
  <si>
    <t>RAINY</t>
  </si>
  <si>
    <t>RAINY QLD IFR WPT</t>
  </si>
  <si>
    <t>RAKET</t>
  </si>
  <si>
    <t>RAKET WA IFR WPT</t>
  </si>
  <si>
    <t>OPERA HOUSE NSW VFR WPT</t>
  </si>
  <si>
    <t>PENRITH LAKES NSW VFR WPT</t>
  </si>
  <si>
    <t>ORFORD NESS QLD VFR WPT</t>
  </si>
  <si>
    <t>YORK TOWNSHIP WA VFR WPT</t>
  </si>
  <si>
    <t>YORNANING TOWNSHIP WA VFR WPT</t>
  </si>
  <si>
    <t>RALLA</t>
  </si>
  <si>
    <t>RALLA WA IFR WPT</t>
  </si>
  <si>
    <t>RAMON</t>
  </si>
  <si>
    <t>RAMON QLD IFR WPT</t>
  </si>
  <si>
    <t>RANGU</t>
  </si>
  <si>
    <t>RANGU WA IFR WPT</t>
  </si>
  <si>
    <t>RARIE</t>
  </si>
  <si>
    <t>MACHANS BEACH QLD VFR WPT</t>
  </si>
  <si>
    <t>MANDORAH NT VFR WPT</t>
  </si>
  <si>
    <t>MANILLA NSW VFR WPT</t>
  </si>
  <si>
    <t>MANLY NSW VFR WPT</t>
  </si>
  <si>
    <t>MARRAR NSW VFR WPT</t>
  </si>
  <si>
    <t>MARINOS QUARRY QLD VFR WPT</t>
  </si>
  <si>
    <t>MAGNESITE MINE QLD VFR WPT</t>
  </si>
  <si>
    <t>MAREEBA QLD VFR WPT</t>
  </si>
  <si>
    <t>MULLUMBIMBY NSW VFR WPT</t>
  </si>
  <si>
    <t>GUNN PT NT VFR WPT</t>
  </si>
  <si>
    <t>GLADESVILLE BRIDGE NSW VFR WPT</t>
  </si>
  <si>
    <t>GRAVELLY BEACH TAS VFR WPT</t>
  </si>
  <si>
    <t>GATEWAY BRIDGE QLD VFR WPT</t>
  </si>
  <si>
    <t>ACADEMY VIC VFR WPT</t>
  </si>
  <si>
    <t>LYND RIVER QLD VFR WPT</t>
  </si>
  <si>
    <t>APISO QLD IFR WPT</t>
  </si>
  <si>
    <t>APOMA</t>
  </si>
  <si>
    <t>APOMA NSW IFR WPT</t>
  </si>
  <si>
    <t>APOVO</t>
  </si>
  <si>
    <t>APOVO QLD IFR WPT</t>
  </si>
  <si>
    <t>APUKA</t>
  </si>
  <si>
    <t>APUKA QLD IFR WPT</t>
  </si>
  <si>
    <t>ARANA</t>
  </si>
  <si>
    <t>ARANA SA IFR WPT</t>
  </si>
  <si>
    <t>ARBEY</t>
  </si>
  <si>
    <t>ARBEY VIC IFR WPT</t>
  </si>
  <si>
    <t>ARENI</t>
  </si>
  <si>
    <t>SUNZ</t>
  </si>
  <si>
    <t>SUPA</t>
  </si>
  <si>
    <t>SUTR</t>
  </si>
  <si>
    <t>SVAL</t>
  </si>
  <si>
    <t>SVR</t>
  </si>
  <si>
    <t>SWLD</t>
  </si>
  <si>
    <t>SWS</t>
  </si>
  <si>
    <t>SWTE</t>
  </si>
  <si>
    <t>SWY</t>
  </si>
  <si>
    <t>SYHD</t>
  </si>
  <si>
    <t>SYI</t>
  </si>
  <si>
    <t>SYN</t>
  </si>
  <si>
    <t>SYP</t>
  </si>
  <si>
    <t>TAP</t>
  </si>
  <si>
    <t>TAR</t>
  </si>
  <si>
    <t>TBPL</t>
  </si>
  <si>
    <t>TBRT</t>
  </si>
  <si>
    <t>TCH</t>
  </si>
  <si>
    <t>TCNR</t>
  </si>
  <si>
    <t>TCR</t>
  </si>
  <si>
    <t>TGC</t>
  </si>
  <si>
    <t>TGN</t>
  </si>
  <si>
    <t>TGU</t>
  </si>
  <si>
    <t>THB</t>
  </si>
  <si>
    <t>THK</t>
  </si>
  <si>
    <t>THSM</t>
  </si>
  <si>
    <t>THT</t>
  </si>
  <si>
    <t>YELD</t>
  </si>
  <si>
    <t>ELCHO ISLAND NT AIRPORT</t>
  </si>
  <si>
    <t>YEMG</t>
  </si>
  <si>
    <t>EROMANGA  U QLD UNLICENCED</t>
  </si>
  <si>
    <t>YEML</t>
  </si>
  <si>
    <t>WELSHPOOL VIC VFR WPT</t>
  </si>
  <si>
    <t>WEST PT QLD VFR WPT</t>
  </si>
  <si>
    <t>WESTGATE BRIDGE VIC VFR WPT</t>
  </si>
  <si>
    <t>COBUN QLD IFR WPT</t>
  </si>
  <si>
    <t>COCKA</t>
  </si>
  <si>
    <t>COCKA QLD IFR WPT</t>
  </si>
  <si>
    <t>CODIE</t>
  </si>
  <si>
    <t>CODIE QLD IFR WPT</t>
  </si>
  <si>
    <t>COFEE</t>
  </si>
  <si>
    <t>COFEE NT IFR WPT</t>
  </si>
  <si>
    <t>COLDS</t>
  </si>
  <si>
    <t>COLDS VIC IFR WPT</t>
  </si>
  <si>
    <t>COLLA</t>
  </si>
  <si>
    <t>COLLA NT IFR WPT</t>
  </si>
  <si>
    <t>COLLY</t>
  </si>
  <si>
    <t>COLLY QLD IFR WPT</t>
  </si>
  <si>
    <t>COLOP</t>
  </si>
  <si>
    <t>PANTN</t>
  </si>
  <si>
    <t>PANTN VIC IFR WPT</t>
  </si>
  <si>
    <t>PANTO</t>
  </si>
  <si>
    <t>LARAVALE QLD NAVAID</t>
  </si>
  <si>
    <t>LECNDB</t>
  </si>
  <si>
    <t>LEIGH CREEK SA NAVAID</t>
  </si>
  <si>
    <t>LECVOR</t>
  </si>
  <si>
    <t>LEONDB</t>
  </si>
  <si>
    <t>ACE</t>
  </si>
  <si>
    <t>YBEB</t>
  </si>
  <si>
    <t>BELLBURN  U WA UNLICENCED</t>
  </si>
  <si>
    <t>YBEE</t>
  </si>
  <si>
    <t>BEVERLEY  U SA UNLICENCED</t>
  </si>
  <si>
    <t>YBEO</t>
  </si>
  <si>
    <t>BETOOTA  U QLD UNLICENCED</t>
  </si>
  <si>
    <t>YBGO</t>
  </si>
  <si>
    <t>BALGO HILL WA AIRPORT</t>
  </si>
  <si>
    <t>YBGR</t>
  </si>
  <si>
    <t>BRIDGEWATER  U VIC UNLICENCED</t>
  </si>
  <si>
    <t>YBHI</t>
  </si>
  <si>
    <t>BARANDUDA TOWERS VIC VFR WPT</t>
  </si>
  <si>
    <t>BIDDESTON QLD VFR WPT</t>
  </si>
  <si>
    <t>BIRDWOOD SA VFR WPT</t>
  </si>
  <si>
    <t>YRTI</t>
  </si>
  <si>
    <t>ROTTNEST IS WA AIRPORT</t>
  </si>
  <si>
    <t>YRTP</t>
  </si>
  <si>
    <t>29_4856</t>
  </si>
  <si>
    <t>08_4557</t>
  </si>
  <si>
    <t>14_4052</t>
  </si>
  <si>
    <t>26_4557</t>
  </si>
  <si>
    <t>32_4052</t>
  </si>
  <si>
    <t>04_4856</t>
  </si>
  <si>
    <t>08_3104</t>
  </si>
  <si>
    <t>22_4856</t>
  </si>
  <si>
    <t>26_3104</t>
  </si>
  <si>
    <t>10_4045</t>
  </si>
  <si>
    <t>17_4606</t>
  </si>
  <si>
    <t>28_4045</t>
  </si>
  <si>
    <t>35_4606</t>
  </si>
  <si>
    <t>10_5118</t>
  </si>
  <si>
    <t>COOLAMON NSW VFR WPT</t>
  </si>
  <si>
    <t>MBST</t>
  </si>
  <si>
    <t>MCAR</t>
  </si>
  <si>
    <t>MCD</t>
  </si>
  <si>
    <t>MCG</t>
  </si>
  <si>
    <t>MCHR</t>
  </si>
  <si>
    <t>MCOM</t>
  </si>
  <si>
    <t>MCOO</t>
  </si>
  <si>
    <t>MCOT</t>
  </si>
  <si>
    <t>MCRO</t>
  </si>
  <si>
    <t>MCTY</t>
  </si>
  <si>
    <t>MDPT</t>
  </si>
  <si>
    <t>MDU</t>
  </si>
  <si>
    <t>MDY</t>
  </si>
  <si>
    <t>MEER</t>
  </si>
  <si>
    <t>FREMANTLE WA VFR WPT</t>
  </si>
  <si>
    <t>MOUNT HOLLAND  U WA UNLICENCED</t>
  </si>
  <si>
    <t>YMHO</t>
  </si>
  <si>
    <t>MOUNT HOUSE  U WA UNLICENCED</t>
  </si>
  <si>
    <t>YMHU</t>
  </si>
  <si>
    <t>MCARTHUR RIVER MINE NT AIRPORT</t>
  </si>
  <si>
    <t>YMHW</t>
  </si>
  <si>
    <t>MOUNT HOWITT  U QLD UNLICENCED</t>
  </si>
  <si>
    <t>YMIA</t>
  </si>
  <si>
    <t>MILDURA VIC AIRPORT</t>
  </si>
  <si>
    <t>YMIB</t>
  </si>
  <si>
    <t>MINTABIE  U SA UNLICENCED</t>
  </si>
  <si>
    <t>YMIT</t>
  </si>
  <si>
    <t>MITCHELL  U QLD UNLICENCED</t>
  </si>
  <si>
    <t>YMJM</t>
  </si>
  <si>
    <t>MANJIMUP  U WA UNLICENCED</t>
  </si>
  <si>
    <t>YMKT</t>
  </si>
  <si>
    <t>EMKAYTEE  U NT UNLICENCED</t>
  </si>
  <si>
    <t>YMLS</t>
  </si>
  <si>
    <t>MILES  U QLD UNLICENCED</t>
  </si>
  <si>
    <t>YMLT</t>
  </si>
  <si>
    <t>YCDR</t>
  </si>
  <si>
    <t>14_9002</t>
  </si>
  <si>
    <t>32_9002</t>
  </si>
  <si>
    <t>12_5299</t>
  </si>
  <si>
    <t>18_7783</t>
  </si>
  <si>
    <t>30_5299</t>
  </si>
  <si>
    <t>36_7783</t>
  </si>
  <si>
    <t>18_6900</t>
  </si>
  <si>
    <t>36_6900</t>
  </si>
  <si>
    <t>06_3629</t>
  </si>
  <si>
    <t>14_5807</t>
  </si>
  <si>
    <t>24_3629</t>
  </si>
  <si>
    <t>32_5807</t>
  </si>
  <si>
    <t>09_4898</t>
  </si>
  <si>
    <t>AGSEL WA IFR WPT</t>
  </si>
  <si>
    <t>AGTIK</t>
  </si>
  <si>
    <t>AGTIK WA IFR WPT</t>
  </si>
  <si>
    <t>AGUST</t>
  </si>
  <si>
    <t>AGUST NT IFR WPT</t>
  </si>
  <si>
    <t>AKBAT</t>
  </si>
  <si>
    <t>22_7993</t>
  </si>
  <si>
    <t>27_7275</t>
  </si>
  <si>
    <t>11_4626</t>
  </si>
  <si>
    <t>29_4626</t>
  </si>
  <si>
    <t>14_5020</t>
  </si>
  <si>
    <t>32_5020</t>
  </si>
  <si>
    <t>12_7385</t>
  </si>
  <si>
    <t>30_7385</t>
  </si>
  <si>
    <t>09_6004</t>
  </si>
  <si>
    <t>18_3737</t>
  </si>
  <si>
    <t>27_6004</t>
  </si>
  <si>
    <t>36_3737</t>
  </si>
  <si>
    <t>12_4016</t>
  </si>
  <si>
    <t>30_4016</t>
  </si>
  <si>
    <t>14L_2297</t>
  </si>
  <si>
    <t>14R_6499</t>
  </si>
  <si>
    <t>RENNDB</t>
  </si>
  <si>
    <t>RENMARK SA NAVAID</t>
  </si>
  <si>
    <t>RICNDB</t>
  </si>
  <si>
    <t>BOYDI NT IFR WPT</t>
  </si>
  <si>
    <t>BOYSY</t>
  </si>
  <si>
    <t>BOYSY NSW IFR WPT</t>
  </si>
  <si>
    <t>YEAR</t>
  </si>
  <si>
    <t>MONTH</t>
  </si>
  <si>
    <t>DAY</t>
  </si>
  <si>
    <t>REFERENCE</t>
  </si>
  <si>
    <t>G</t>
  </si>
  <si>
    <t>ec</t>
  </si>
  <si>
    <t>lambda</t>
  </si>
  <si>
    <t>E</t>
  </si>
  <si>
    <t>obl</t>
  </si>
  <si>
    <t>delta</t>
  </si>
  <si>
    <t>GHA</t>
  </si>
  <si>
    <t>cosc</t>
  </si>
  <si>
    <t>correction</t>
  </si>
  <si>
    <t>utnew</t>
  </si>
  <si>
    <t>new centuries</t>
  </si>
  <si>
    <t>DATE</t>
  </si>
  <si>
    <t>DAYS SINCE J2000</t>
  </si>
  <si>
    <t>COONY NSW IFR WPT</t>
  </si>
  <si>
    <t>COOPS</t>
  </si>
  <si>
    <t>COOPS NSW IFR WPT</t>
  </si>
  <si>
    <t>COORS</t>
  </si>
  <si>
    <t>COORS NSW IFR WPT</t>
  </si>
  <si>
    <t>COPPA</t>
  </si>
  <si>
    <t>COPPA NSW IFR WPT</t>
  </si>
  <si>
    <t>CORAL</t>
  </si>
  <si>
    <t>CORAL QLD IFR WPT</t>
  </si>
  <si>
    <t>CORDO</t>
  </si>
  <si>
    <t>CORDO NSW IFR WPT</t>
  </si>
  <si>
    <t>CORKY</t>
  </si>
  <si>
    <t>CORKY NSW IFR WPT</t>
  </si>
  <si>
    <t>CORRS</t>
  </si>
  <si>
    <t>08R_3255</t>
  </si>
  <si>
    <t>21L_4196</t>
  </si>
  <si>
    <t>21R_4429</t>
  </si>
  <si>
    <t>26L_3255</t>
  </si>
  <si>
    <t>26R_3134</t>
  </si>
  <si>
    <t>03_11299</t>
  </si>
  <si>
    <t>06_7096</t>
  </si>
  <si>
    <t>11_5233</t>
  </si>
  <si>
    <t>21_11299</t>
  </si>
  <si>
    <t>24_7096</t>
  </si>
  <si>
    <t>29_5233</t>
  </si>
  <si>
    <t>SOUTHEDGE QLD VFR WPT</t>
  </si>
  <si>
    <t>SANDY PT VIC VFR WPT</t>
  </si>
  <si>
    <t>BRWNDB</t>
  </si>
  <si>
    <t>BREWARRINA NSW NAVAID</t>
  </si>
  <si>
    <t>BTHNDB</t>
  </si>
  <si>
    <t>BATHURST NSW NAVAID</t>
  </si>
  <si>
    <t>BUDNDB</t>
  </si>
  <si>
    <t>BUNDABERG QLD NAVAID</t>
  </si>
  <si>
    <t>BWNNDB</t>
  </si>
  <si>
    <t>BOWEN QLD NAVAID</t>
  </si>
  <si>
    <t>BWXNDB</t>
  </si>
  <si>
    <t>BARROW IS WA NAVAID</t>
  </si>
  <si>
    <t>CAANDB</t>
  </si>
  <si>
    <t>CALGA NSW NAVAID</t>
  </si>
  <si>
    <t>CAGDME</t>
  </si>
  <si>
    <t>CAIGUNA WA NAVAID</t>
  </si>
  <si>
    <t>CAGVOR</t>
  </si>
  <si>
    <t>CARDME</t>
  </si>
  <si>
    <t>CARNARVON WA NAVAID</t>
  </si>
  <si>
    <t>CARNDB</t>
  </si>
  <si>
    <t>CARVOR</t>
  </si>
  <si>
    <t>CASDME</t>
  </si>
  <si>
    <t>CASINO NSW NAVAID</t>
  </si>
  <si>
    <t>CASNDB</t>
  </si>
  <si>
    <t>CBANDB</t>
  </si>
  <si>
    <t>COBAR NSW NAVAID</t>
  </si>
  <si>
    <t>CBBNDB</t>
  </si>
  <si>
    <t>COONABARABRAN NSW NAVAID</t>
  </si>
  <si>
    <t>CBDME</t>
  </si>
  <si>
    <t>CANBERRA NSW NAVAID</t>
  </si>
  <si>
    <t>CBNDB</t>
  </si>
  <si>
    <t>CBPNDB</t>
  </si>
  <si>
    <t>COOBER PEDY SA NAVAID</t>
  </si>
  <si>
    <t>CBVOR</t>
  </si>
  <si>
    <t>CCDME</t>
  </si>
  <si>
    <t>18_4085</t>
  </si>
  <si>
    <t>23_4150</t>
  </si>
  <si>
    <t>31_1864</t>
  </si>
  <si>
    <t>36_4085</t>
  </si>
  <si>
    <t>12_2801</t>
  </si>
  <si>
    <t>16_8399</t>
  </si>
  <si>
    <t>30_2801</t>
  </si>
  <si>
    <t>34_8399</t>
  </si>
  <si>
    <t>12_2133</t>
  </si>
  <si>
    <t>18_5896</t>
  </si>
  <si>
    <t>30_2133</t>
  </si>
  <si>
    <t>36_5896</t>
  </si>
  <si>
    <t>05_4409</t>
  </si>
  <si>
    <t>WINDJANA GORGE AERODROME UNLICENCED</t>
  </si>
  <si>
    <t>09_3607</t>
  </si>
  <si>
    <t>27_3607</t>
  </si>
  <si>
    <t>WELL 33 WA UNLICENCED</t>
  </si>
  <si>
    <t>12_3934</t>
  </si>
  <si>
    <t>30_3934</t>
  </si>
  <si>
    <t>YWFD</t>
  </si>
  <si>
    <t>WESTERN FIELD WA UNLICENCED</t>
  </si>
  <si>
    <t>09_3934</t>
  </si>
  <si>
    <t>27_3934</t>
  </si>
  <si>
    <t>VERNONSFIELD</t>
  </si>
  <si>
    <t>01_2623</t>
  </si>
  <si>
    <t>19_2623</t>
  </si>
  <si>
    <t>TURKEY CREEK WA UNLICENCED (WARMUN)</t>
  </si>
  <si>
    <t>VERNON'S FIELD WA UNLICENCED</t>
  </si>
  <si>
    <t>03_4590</t>
  </si>
  <si>
    <t>21_4590</t>
  </si>
  <si>
    <t>12_5508</t>
  </si>
  <si>
    <t>30_5508</t>
  </si>
  <si>
    <t>THEDA WA UNLICENCED</t>
  </si>
  <si>
    <t>BLHS</t>
  </si>
  <si>
    <t>BLIC</t>
  </si>
  <si>
    <t>BLIG</t>
  </si>
  <si>
    <t>BLR</t>
  </si>
  <si>
    <t>BMK</t>
  </si>
  <si>
    <t>BMP</t>
  </si>
  <si>
    <t>BND</t>
  </si>
  <si>
    <t>BNE</t>
  </si>
  <si>
    <t>BNG</t>
  </si>
  <si>
    <t>BINDI</t>
  </si>
  <si>
    <t>30_1903</t>
  </si>
  <si>
    <t>11_3950</t>
  </si>
  <si>
    <t>29_3950</t>
  </si>
  <si>
    <t>14_2040</t>
  </si>
  <si>
    <t>18_6955</t>
  </si>
  <si>
    <t>32_2040</t>
  </si>
  <si>
    <t>36_6955</t>
  </si>
  <si>
    <t>09_4718</t>
  </si>
  <si>
    <t>27_4718</t>
  </si>
  <si>
    <t>05_5994</t>
  </si>
  <si>
    <t>14_5000</t>
  </si>
  <si>
    <t>23_5994</t>
  </si>
  <si>
    <t>32_5000</t>
  </si>
  <si>
    <t>06_4596</t>
  </si>
  <si>
    <t>24_4596</t>
  </si>
  <si>
    <t>10_2805</t>
  </si>
  <si>
    <t>16_3698</t>
  </si>
  <si>
    <t>28_2805</t>
  </si>
  <si>
    <t>CNT</t>
  </si>
  <si>
    <t>CNTH</t>
  </si>
  <si>
    <t>CONG</t>
  </si>
  <si>
    <t>COOL</t>
  </si>
  <si>
    <t>CORO</t>
  </si>
  <si>
    <t>COWI</t>
  </si>
  <si>
    <t>COY</t>
  </si>
  <si>
    <t>CPA</t>
  </si>
  <si>
    <t>CPEF</t>
  </si>
  <si>
    <t>CPH</t>
  </si>
  <si>
    <t>CPHE</t>
  </si>
  <si>
    <t>CPL</t>
  </si>
  <si>
    <t>CPLD</t>
  </si>
  <si>
    <t>CPMN</t>
  </si>
  <si>
    <t>CPNG</t>
  </si>
  <si>
    <t>CPY</t>
  </si>
  <si>
    <t>CRAY</t>
  </si>
  <si>
    <t>CREM</t>
  </si>
  <si>
    <t>CRPC</t>
  </si>
  <si>
    <t>CRPT</t>
  </si>
  <si>
    <t>CSTH</t>
  </si>
  <si>
    <t>CTE</t>
  </si>
  <si>
    <t>CTT</t>
  </si>
  <si>
    <t>CUL</t>
  </si>
  <si>
    <t>CVD</t>
  </si>
  <si>
    <t>CVR</t>
  </si>
  <si>
    <t>CWK</t>
  </si>
  <si>
    <t>DARNLEY IS  U QLD UNLICENCED</t>
  </si>
  <si>
    <t>YDOC</t>
  </si>
  <si>
    <t>DOCHRA NSW AIRPORT</t>
  </si>
  <si>
    <t>YDOD</t>
  </si>
  <si>
    <t>DONALD VIC AIRPORT</t>
  </si>
  <si>
    <t>YDOP</t>
  </si>
  <si>
    <t>DONNINGTON AIRPARK  U QLD UNLICENCED</t>
  </si>
  <si>
    <t>YDOR</t>
  </si>
  <si>
    <t>ASPIC</t>
  </si>
  <si>
    <t>ASPIC WA IFR WPT</t>
  </si>
  <si>
    <t>ASWAN</t>
  </si>
  <si>
    <t>ASWAN VIC IFR WPT</t>
  </si>
  <si>
    <t>ATERA</t>
  </si>
  <si>
    <t>ATERA QLD IFR WPT</t>
  </si>
  <si>
    <t>BAMBI QLD IFR WPT</t>
  </si>
  <si>
    <t>BANCA</t>
  </si>
  <si>
    <t>BANCA NSW IFR WPT</t>
  </si>
  <si>
    <t>BANDA</t>
  </si>
  <si>
    <t>BANDA NSW IFR WPT</t>
  </si>
  <si>
    <t>BANKS</t>
  </si>
  <si>
    <t>BANKS WA IFR WPT</t>
  </si>
  <si>
    <t>BANTU</t>
  </si>
  <si>
    <t>YDBI</t>
  </si>
  <si>
    <t>DIRRANBANDI  U QLD UNLICENCED</t>
  </si>
  <si>
    <t>YDBR</t>
  </si>
  <si>
    <t>DUNBAR  U QLD UNLICENCED</t>
  </si>
  <si>
    <t>YDBY</t>
  </si>
  <si>
    <t>DERBY WA AIRPORT</t>
  </si>
  <si>
    <t>YDKI</t>
  </si>
  <si>
    <t>DUNK IS  U QLD UNLICENCED</t>
  </si>
  <si>
    <t>YDLQ</t>
  </si>
  <si>
    <t>DNP</t>
  </si>
  <si>
    <t>DODI</t>
  </si>
  <si>
    <t>DONG</t>
  </si>
  <si>
    <t>DOP</t>
  </si>
  <si>
    <t>DOU</t>
  </si>
  <si>
    <t>DPW</t>
  </si>
  <si>
    <t>DRLD</t>
  </si>
  <si>
    <t>DRM</t>
  </si>
  <si>
    <t>DRN</t>
  </si>
  <si>
    <t>DRO</t>
  </si>
  <si>
    <t>DRP</t>
  </si>
  <si>
    <t>DRY</t>
  </si>
  <si>
    <t>DSN</t>
  </si>
  <si>
    <t>DSS</t>
  </si>
  <si>
    <t>DTON</t>
  </si>
  <si>
    <t>DUA</t>
  </si>
  <si>
    <t>DUB</t>
  </si>
  <si>
    <t>DUWN</t>
  </si>
  <si>
    <t>DVM</t>
  </si>
  <si>
    <t>DWB</t>
  </si>
  <si>
    <t>EAM</t>
  </si>
  <si>
    <t>EAN</t>
  </si>
  <si>
    <t>EARH</t>
  </si>
  <si>
    <t>EARV</t>
  </si>
  <si>
    <t>10_3600</t>
  </si>
  <si>
    <t>28_3600</t>
  </si>
  <si>
    <t>ALFIE WA IFR WPT</t>
  </si>
  <si>
    <t>ALIRA</t>
  </si>
  <si>
    <t>ALIRA WA IFR WPT</t>
  </si>
  <si>
    <t>ALISN</t>
  </si>
  <si>
    <t>ALISN QLD IFR WPT</t>
  </si>
  <si>
    <t>ALKIM</t>
  </si>
  <si>
    <t>ALKIM WA IFR WPT</t>
  </si>
  <si>
    <t>ALLOC</t>
  </si>
  <si>
    <t>ALLOC NSW IFR WPT</t>
  </si>
  <si>
    <t>ALONE</t>
  </si>
  <si>
    <t>27_4101</t>
  </si>
  <si>
    <t>07_2798</t>
  </si>
  <si>
    <t>25_2798</t>
  </si>
  <si>
    <t>07_5709</t>
  </si>
  <si>
    <t>12_3596</t>
  </si>
  <si>
    <t>18_3360</t>
  </si>
  <si>
    <t>25_5709</t>
  </si>
  <si>
    <t>30_3596</t>
  </si>
  <si>
    <t>36_3360</t>
  </si>
  <si>
    <t>09_5000</t>
  </si>
  <si>
    <t>27_5000</t>
  </si>
  <si>
    <t>09_4528</t>
  </si>
  <si>
    <t>27_4528</t>
  </si>
  <si>
    <t>01_3740</t>
  </si>
  <si>
    <t>12_3855</t>
  </si>
  <si>
    <t>19_3740</t>
  </si>
  <si>
    <t>30_3855</t>
  </si>
  <si>
    <t>09_2628</t>
  </si>
  <si>
    <t>18_4934</t>
  </si>
  <si>
    <t>27_2628</t>
  </si>
  <si>
    <t>36_4934</t>
  </si>
  <si>
    <t>SOUTH GALWAY  U QLD UNLICENCED</t>
  </si>
  <si>
    <t>ICSMM</t>
  </si>
  <si>
    <t>ICSOM</t>
  </si>
  <si>
    <t>IDNGP</t>
  </si>
  <si>
    <t>IDNILS</t>
  </si>
  <si>
    <t>IDNLLZ</t>
  </si>
  <si>
    <t>IDNMM</t>
  </si>
  <si>
    <t>IDNOM</t>
  </si>
  <si>
    <t>IEDILS</t>
  </si>
  <si>
    <t>IENGP</t>
  </si>
  <si>
    <t>IENILS</t>
  </si>
  <si>
    <t>IENLLZ</t>
  </si>
  <si>
    <t>IENMM</t>
  </si>
  <si>
    <t>IENOM</t>
  </si>
  <si>
    <t>IESDME</t>
  </si>
  <si>
    <t>IESGP</t>
  </si>
  <si>
    <t>IESILS</t>
  </si>
  <si>
    <t>IESLLZ</t>
  </si>
  <si>
    <t>IESOM</t>
  </si>
  <si>
    <t>IFLNDB</t>
  </si>
  <si>
    <t>INNISFAIL QLD NAVAID</t>
  </si>
  <si>
    <t>IGDGP</t>
  </si>
  <si>
    <t>PERTH WA NAVAID</t>
  </si>
  <si>
    <t>SPRING CREEK WA UNLICENCED</t>
  </si>
  <si>
    <t>16_2951</t>
  </si>
  <si>
    <t>34_2951</t>
  </si>
  <si>
    <t>SAHARA</t>
  </si>
  <si>
    <t>SAHARA NO 1 WA UNLICENCED</t>
  </si>
  <si>
    <t>ANGAS SA IFR WPT</t>
  </si>
  <si>
    <t>ANITA</t>
  </si>
  <si>
    <t>ANITA SA IFR WPT</t>
  </si>
  <si>
    <t>ANPAT</t>
  </si>
  <si>
    <t>CCP</t>
  </si>
  <si>
    <t>CDM</t>
  </si>
  <si>
    <t>CDNA</t>
  </si>
  <si>
    <t>CEN</t>
  </si>
  <si>
    <t>CERB</t>
  </si>
  <si>
    <t>CES</t>
  </si>
  <si>
    <t>YQBN</t>
  </si>
  <si>
    <t>QUANBUN DOWNS WA UNLICENCED</t>
  </si>
  <si>
    <t>08_3288</t>
  </si>
  <si>
    <t>26_3288</t>
  </si>
  <si>
    <t>PUNMU WA UNLICENCED</t>
  </si>
  <si>
    <t>14_3934</t>
  </si>
  <si>
    <t>32_3934</t>
  </si>
  <si>
    <t>POSEIDON</t>
  </si>
  <si>
    <t>POSEIDON WA UNLICENCED</t>
  </si>
  <si>
    <t>MOUNT ISA QLD NAVAID</t>
  </si>
  <si>
    <t>MANDB</t>
  </si>
  <si>
    <t>MAVOR</t>
  </si>
  <si>
    <t>MBNDB</t>
  </si>
  <si>
    <t>MOORABBIN VIC NAVAID</t>
  </si>
  <si>
    <t>MBYLOC</t>
  </si>
  <si>
    <t>MODBURY SA NAVAID</t>
  </si>
  <si>
    <t>SORTI</t>
  </si>
  <si>
    <t>SORTI NSW IFR WPT</t>
  </si>
  <si>
    <t>SORTU</t>
  </si>
  <si>
    <t>CCVOR</t>
  </si>
  <si>
    <t>CCYNDB</t>
  </si>
  <si>
    <t>CLONCURRY QLD NAVAID</t>
  </si>
  <si>
    <t>CDONDB</t>
  </si>
  <si>
    <t>MARTO NSW IFR WPT</t>
  </si>
  <si>
    <t>GINGIN WA AIRPORT</t>
  </si>
  <si>
    <t>YGIL</t>
  </si>
  <si>
    <t>GILGANDRA  U NSW UNLICENCED</t>
  </si>
  <si>
    <t>WESLY QLD IFR WPT</t>
  </si>
  <si>
    <t>WESTI</t>
  </si>
  <si>
    <t>WESTI WA IFR WPT</t>
  </si>
  <si>
    <t>WESTY</t>
  </si>
  <si>
    <t>31_4501</t>
  </si>
  <si>
    <t>LSR</t>
  </si>
  <si>
    <t>LTL</t>
  </si>
  <si>
    <t>LTOM</t>
  </si>
  <si>
    <t>LTRR</t>
  </si>
  <si>
    <t>LUY</t>
  </si>
  <si>
    <t>LVE</t>
  </si>
  <si>
    <t>LVTN</t>
  </si>
  <si>
    <t>LWD</t>
  </si>
  <si>
    <t>LWG</t>
  </si>
  <si>
    <t>LWI</t>
  </si>
  <si>
    <t>LYEO</t>
  </si>
  <si>
    <t>LYNR</t>
  </si>
  <si>
    <t>MAA</t>
  </si>
  <si>
    <t>MACB</t>
  </si>
  <si>
    <t>MADO</t>
  </si>
  <si>
    <t>MAL</t>
  </si>
  <si>
    <t>MANLY</t>
  </si>
  <si>
    <t>MAR</t>
  </si>
  <si>
    <t>MARQ</t>
  </si>
  <si>
    <t>MAS</t>
  </si>
  <si>
    <t>MBA</t>
  </si>
  <si>
    <t>MBBY</t>
  </si>
  <si>
    <t>MBC</t>
  </si>
  <si>
    <t>MBH</t>
  </si>
  <si>
    <t>MBK</t>
  </si>
  <si>
    <t>MBR</t>
  </si>
  <si>
    <t>PICKET HILL NSW VFR WPT</t>
  </si>
  <si>
    <t>THE PINES QLD VFR WPT</t>
  </si>
  <si>
    <t>PINGARING WA VFR WPT</t>
  </si>
  <si>
    <t>MOUNT LIVINGSTONE VIC NAVAID</t>
  </si>
  <si>
    <t>LVGVOR</t>
  </si>
  <si>
    <t>MADME</t>
  </si>
  <si>
    <t>PORMPURAAW  U QLD UNLICENCED</t>
  </si>
  <si>
    <t>YPMQ</t>
  </si>
  <si>
    <t>PORT MACQUARIE NSW AIRPORT</t>
  </si>
  <si>
    <t>YPNN</t>
  </si>
  <si>
    <t>PINNAROO  U SA UNLICENCED</t>
  </si>
  <si>
    <t>YPOD</t>
  </si>
  <si>
    <t>PORTLAND VIC AIRPORT</t>
  </si>
  <si>
    <t>YPOK</t>
  </si>
  <si>
    <t>POREPUNKAH  U VIC UNLICENCED</t>
  </si>
  <si>
    <t>YPOP</t>
  </si>
  <si>
    <t>PORPHYRY  U WA UNLICENCED</t>
  </si>
  <si>
    <t>KANGA NSW IFR WPT</t>
  </si>
  <si>
    <t>KANGI</t>
  </si>
  <si>
    <t>KANGI WA IFR WPT</t>
  </si>
  <si>
    <t>KANGO</t>
  </si>
  <si>
    <t>KANGO VIC IFR WPT</t>
  </si>
  <si>
    <t>KAPSO</t>
  </si>
  <si>
    <t>KAPSO QLD IFR WPT</t>
  </si>
  <si>
    <t>KARAG</t>
  </si>
  <si>
    <t>KARAG NSW IFR WPT</t>
  </si>
  <si>
    <t>KAREN</t>
  </si>
  <si>
    <t>KAREN TAS IFR WPT</t>
  </si>
  <si>
    <t>KARRA</t>
  </si>
  <si>
    <t>KINGSCLIFF NSW VFR WPT</t>
  </si>
  <si>
    <t>HMLNDB</t>
  </si>
  <si>
    <t>HAMILTON VIC NAVAID</t>
  </si>
  <si>
    <t>HMNDB</t>
  </si>
  <si>
    <t>HMVOR</t>
  </si>
  <si>
    <t>HOONDB</t>
  </si>
  <si>
    <t>HOOKER CREEK NT NAVAID</t>
  </si>
  <si>
    <t>HSMNDB</t>
  </si>
  <si>
    <t>HORSHAM VIC NAVAID</t>
  </si>
  <si>
    <t>HUGNDB</t>
  </si>
  <si>
    <t>HUGHENDEN QLD NAVAID</t>
  </si>
  <si>
    <t>HUGVOR</t>
  </si>
  <si>
    <t>HWSLOC</t>
  </si>
  <si>
    <t>KEBAB</t>
  </si>
  <si>
    <t>KEBAB NSW IFR WPT</t>
  </si>
  <si>
    <t>KEDDY</t>
  </si>
  <si>
    <t>KEDDY NSW IFR WPT</t>
  </si>
  <si>
    <t>KEELA</t>
  </si>
  <si>
    <t>KEELA VIC IFR WPT</t>
  </si>
  <si>
    <t>32L_6499</t>
  </si>
  <si>
    <t>32R_2297</t>
  </si>
  <si>
    <t>04_2667</t>
  </si>
  <si>
    <t>LISSADELL WA UNLICENCED</t>
  </si>
  <si>
    <t>07_4459</t>
  </si>
  <si>
    <t>25_4459</t>
  </si>
  <si>
    <t>LEOPOLD DOWNS WA UNLICENCED</t>
  </si>
  <si>
    <t>YLDS</t>
  </si>
  <si>
    <t>LANSDOWNE WA UNLICENCED</t>
  </si>
  <si>
    <t>05_3934</t>
  </si>
  <si>
    <t>23_3934</t>
  </si>
  <si>
    <t>YLGY</t>
  </si>
  <si>
    <t>LAKE GREGORY MULAN WA UNLICENCED</t>
  </si>
  <si>
    <t>08_3541</t>
  </si>
  <si>
    <t>26_3541</t>
  </si>
  <si>
    <t>YKIB</t>
  </si>
  <si>
    <t>EL QUESTRO HOMESTEAD WA UNLICENCED</t>
  </si>
  <si>
    <t>14_4263</t>
  </si>
  <si>
    <t>32_4263</t>
  </si>
  <si>
    <t>EMMAGORGE</t>
  </si>
  <si>
    <t>EL QUESTRO EMMA GORGE WA UNLICENCED</t>
  </si>
  <si>
    <t>12_1967</t>
  </si>
  <si>
    <t>30_1967</t>
  </si>
  <si>
    <t>ELLENDALE  WA UNLICENCED</t>
  </si>
  <si>
    <t>32_3771</t>
  </si>
  <si>
    <t>14_3771</t>
  </si>
  <si>
    <t>ELLENBRAE WA UNLICENCED</t>
  </si>
  <si>
    <t>11_3066</t>
  </si>
  <si>
    <t>29_3066</t>
  </si>
  <si>
    <t>KALBARRI  U WA UNLICENCED</t>
  </si>
  <si>
    <t>YKBY</t>
  </si>
  <si>
    <t>STREAKY BAY SA AIRPORT</t>
  </si>
  <si>
    <t>YKCS</t>
  </si>
  <si>
    <t>KINGS CREEK STN  U NT UNLICENCED</t>
  </si>
  <si>
    <t>YKDI</t>
  </si>
  <si>
    <t>MACKENZIE RIVER QLD VFR WPT</t>
  </si>
  <si>
    <t>NARA INLET QLD VFR WPT</t>
  </si>
  <si>
    <t>NOARLUNGA SA VFR WPT</t>
  </si>
  <si>
    <t>34_3698</t>
  </si>
  <si>
    <t>09_4436</t>
  </si>
  <si>
    <t>27_4436</t>
  </si>
  <si>
    <t>04_6498</t>
  </si>
  <si>
    <t>11_3270</t>
  </si>
  <si>
    <t>22_6498</t>
  </si>
  <si>
    <t>29_3270</t>
  </si>
  <si>
    <t>05_6089</t>
  </si>
  <si>
    <t>14_4997</t>
  </si>
  <si>
    <t>23_6089</t>
  </si>
  <si>
    <t>32_4997</t>
  </si>
  <si>
    <t>17_4075</t>
  </si>
  <si>
    <t>35_4075</t>
  </si>
  <si>
    <t>04_3898</t>
  </si>
  <si>
    <t>12_3468</t>
  </si>
  <si>
    <t>17_4829</t>
  </si>
  <si>
    <t>22_3898</t>
  </si>
  <si>
    <t>30_3468</t>
  </si>
  <si>
    <t>35_4829</t>
  </si>
  <si>
    <t>03_3824</t>
  </si>
  <si>
    <t>15_5346</t>
  </si>
  <si>
    <t>21_3824</t>
  </si>
  <si>
    <t>33_5346</t>
  </si>
  <si>
    <t>05_3799</t>
  </si>
  <si>
    <t>11_5695</t>
  </si>
  <si>
    <t>RUTLAND PLAINS  U QLD UNLICENCED</t>
  </si>
  <si>
    <t>YSBK</t>
  </si>
  <si>
    <t>BANKSTOWN NSW AIRPORT</t>
  </si>
  <si>
    <t>YSCA</t>
  </si>
  <si>
    <t>SCOTIA SANCTUARY  U NSW UNLICENCED</t>
  </si>
  <si>
    <t>YSCB</t>
  </si>
  <si>
    <t>CANBERRA NSW AIRPORT</t>
  </si>
  <si>
    <t>YSCH</t>
  </si>
  <si>
    <t>COFFS HARBOUR NSW AIRPORT</t>
  </si>
  <si>
    <t>YSCN</t>
  </si>
  <si>
    <t>CAMDEN NSW AIRPORT</t>
  </si>
  <si>
    <t>WILLIAMSON QLD AIRPORT</t>
  </si>
  <si>
    <t>YWKB</t>
  </si>
  <si>
    <t>WARRACKNABEAL VIC AIRPORT</t>
  </si>
  <si>
    <t>YWKI</t>
  </si>
  <si>
    <t>WAIKERIE SA AIRPORT</t>
  </si>
  <si>
    <t>WARRNAMBOOL VIC AIRPORT</t>
  </si>
  <si>
    <t>YWBN</t>
  </si>
  <si>
    <t>WEDDERBURN  U NSW UNLICENCED</t>
  </si>
  <si>
    <t>YWBR</t>
  </si>
  <si>
    <t>WARRABRI  U NT UNLICENCED</t>
  </si>
  <si>
    <t>YWBL</t>
  </si>
  <si>
    <t>URAN</t>
  </si>
  <si>
    <t>URAR</t>
  </si>
  <si>
    <t>URC</t>
  </si>
  <si>
    <t>URG</t>
  </si>
  <si>
    <t>URU</t>
  </si>
  <si>
    <t>USW</t>
  </si>
  <si>
    <t>VELO</t>
  </si>
  <si>
    <t>VOKH</t>
  </si>
  <si>
    <t>CENSAR</t>
  </si>
  <si>
    <t>MUDGEE NSW AIRPORT</t>
  </si>
  <si>
    <t>YMDN</t>
  </si>
  <si>
    <t>MERREDIN  U WA UNLICENCED</t>
  </si>
  <si>
    <t>YMEI</t>
  </si>
  <si>
    <t>MEREENIE  U NT UNLICENCED</t>
  </si>
  <si>
    <t>YMEK</t>
  </si>
  <si>
    <t>ST HELENS TAS AIRPORT</t>
  </si>
  <si>
    <t>YSTO</t>
  </si>
  <si>
    <t>STONEHENGE  U QLD UNLICENCED</t>
  </si>
  <si>
    <t>YSTW</t>
  </si>
  <si>
    <t>TAMWORTH NSW AIRPORT</t>
  </si>
  <si>
    <t>YSWG</t>
  </si>
  <si>
    <t>LLOYD VIC IFR WPT</t>
  </si>
  <si>
    <t>LOAFA</t>
  </si>
  <si>
    <t>LOAFA QLD IFR WPT</t>
  </si>
  <si>
    <t>LOCKA</t>
  </si>
  <si>
    <t>LOCKA QLD IFR WPT</t>
  </si>
  <si>
    <t>LOCKI</t>
  </si>
  <si>
    <t>LOCKI WA IFR WPT</t>
  </si>
  <si>
    <t>LODEN</t>
  </si>
  <si>
    <t>LODEN QLD IFR WPT</t>
  </si>
  <si>
    <t>LODGE</t>
  </si>
  <si>
    <t>LODGE WA IFR WPT</t>
  </si>
  <si>
    <t>CARDINIA RESV VIC VFR WPT</t>
  </si>
  <si>
    <t>LEE PT NT VFR WPT</t>
  </si>
  <si>
    <t>LAKE RASON WA VFR WPT</t>
  </si>
  <si>
    <t>LONG REEF NSW VFR WPT</t>
  </si>
  <si>
    <t>LAKE RAESIDE WA VFR WPT</t>
  </si>
  <si>
    <t>LITTLE RIVER MOUTH VIC VFR WPT</t>
  </si>
  <si>
    <t>LOW ROCKY PT TAS VFR WPT</t>
  </si>
  <si>
    <t>LANSDOWNE WA VFR WPT</t>
  </si>
  <si>
    <t>LAKE SURPRISE NT VFR WPT</t>
  </si>
  <si>
    <t>BEACHMERE QLD VFR WPT</t>
  </si>
  <si>
    <t>WELLINGTON PT QLD VFR WPT</t>
  </si>
  <si>
    <t>938</t>
  </si>
  <si>
    <t>561</t>
  </si>
  <si>
    <t>433</t>
  </si>
  <si>
    <t>MTD</t>
  </si>
  <si>
    <t>MTEW</t>
  </si>
  <si>
    <t>MTK</t>
  </si>
  <si>
    <t>MTKI</t>
  </si>
  <si>
    <t>MTLR</t>
  </si>
  <si>
    <t>MTM</t>
  </si>
  <si>
    <t>MEEKATHARRA WA NAVAID</t>
  </si>
  <si>
    <t>MEKNDB</t>
  </si>
  <si>
    <t>NORTH EAST QUARRY VIC VFR WPT</t>
  </si>
  <si>
    <t>NGULUPI QLD VFR WPT</t>
  </si>
  <si>
    <t>RUNWAY1LENGTH</t>
  </si>
  <si>
    <t>RUNWAY2LENGTH</t>
  </si>
  <si>
    <t>RUNWAY3LENGTH</t>
  </si>
  <si>
    <t>RUNWAY4LENGTH</t>
  </si>
  <si>
    <t>RUNWAY5LENGTH</t>
  </si>
  <si>
    <t>RUNWAY6LENGTH</t>
  </si>
  <si>
    <t>RUNWAY7LENGTH</t>
  </si>
  <si>
    <t>RUNWAY8LENGTH</t>
  </si>
  <si>
    <t>RUNWAY9LENGTH</t>
  </si>
  <si>
    <t>LONG</t>
  </si>
  <si>
    <t>TNP</t>
  </si>
  <si>
    <t>TOGA</t>
  </si>
  <si>
    <t>TOO</t>
  </si>
  <si>
    <t>TOOU</t>
  </si>
  <si>
    <t>TORN</t>
  </si>
  <si>
    <t>TOS</t>
  </si>
  <si>
    <t>TOWA</t>
  </si>
  <si>
    <t>TOWI</t>
  </si>
  <si>
    <t>TPL</t>
  </si>
  <si>
    <t>TRIN</t>
  </si>
  <si>
    <t>TRT</t>
  </si>
  <si>
    <t>TRUO</t>
  </si>
  <si>
    <t>TRWL</t>
  </si>
  <si>
    <t>TTLE</t>
  </si>
  <si>
    <t>TTM</t>
  </si>
  <si>
    <t>TUK</t>
  </si>
  <si>
    <t>TUMB</t>
  </si>
  <si>
    <t>TUND</t>
  </si>
  <si>
    <t>TVM</t>
  </si>
  <si>
    <t>TVT</t>
  </si>
  <si>
    <t>TWRN</t>
  </si>
  <si>
    <t>TWT</t>
  </si>
  <si>
    <t>UDA</t>
  </si>
  <si>
    <t>UKER</t>
  </si>
  <si>
    <t>ULAB</t>
  </si>
  <si>
    <t>UNDW</t>
  </si>
  <si>
    <t>URA</t>
  </si>
  <si>
    <t>MOUNT ISA QLD AIRPORT</t>
  </si>
  <si>
    <t>11_3025</t>
  </si>
  <si>
    <t>ELBIS WA IFR WPT</t>
  </si>
  <si>
    <t>ABASS NSW IFR WPT</t>
  </si>
  <si>
    <t>ABLOK</t>
  </si>
  <si>
    <t>ABLOK QLD IFR WPT</t>
  </si>
  <si>
    <t>ABTOD</t>
  </si>
  <si>
    <t>ABTOD SA IFR WPT</t>
  </si>
  <si>
    <t>ACKER</t>
  </si>
  <si>
    <t>ACKER NT IFR WPT</t>
  </si>
  <si>
    <t>ACTIN</t>
  </si>
  <si>
    <t>ACTIN SA IFR WPT</t>
  </si>
  <si>
    <t>ADELE</t>
  </si>
  <si>
    <t>ADELE NT IFR WPT</t>
  </si>
  <si>
    <t>AGAGO</t>
  </si>
  <si>
    <t>AGAGO SA IFR WPT</t>
  </si>
  <si>
    <t>AGPOK</t>
  </si>
  <si>
    <t>AGPOK WA IFR WPT</t>
  </si>
  <si>
    <t>AGREK</t>
  </si>
  <si>
    <t>AGREK WA IFR WPT</t>
  </si>
  <si>
    <t>AGSEL</t>
  </si>
  <si>
    <t>METHL NT IFR WPT</t>
  </si>
  <si>
    <t>METUM</t>
  </si>
  <si>
    <t>METUM WA IFR WPT</t>
  </si>
  <si>
    <t>MICHM</t>
  </si>
  <si>
    <t>MICHM VIC IFR WPT</t>
  </si>
  <si>
    <t>MICKS</t>
  </si>
  <si>
    <t>MICKS NSW IFR WPT</t>
  </si>
  <si>
    <t>MTPVOR</t>
  </si>
  <si>
    <t>MYBNDB</t>
  </si>
  <si>
    <t>MARYBOROUGH (QLD) QLD NAVAID</t>
  </si>
  <si>
    <t>NARDME</t>
  </si>
  <si>
    <t>NARRANDERA NSW NAVAID</t>
  </si>
  <si>
    <t>NARNDB</t>
  </si>
  <si>
    <t>NARVOR</t>
  </si>
  <si>
    <t>NBRNDB</t>
  </si>
  <si>
    <t>BRUCE STADIUM ACT VFR WPT</t>
  </si>
  <si>
    <t>OLD BOMBANDY QLD VFR WPT</t>
  </si>
  <si>
    <t>OWEN SA VFR WPT</t>
  </si>
  <si>
    <t>OXENFORD QLD VFR WPT</t>
  </si>
  <si>
    <t>BRISBANE CRICKET GROUND QLD VFR WPT</t>
  </si>
  <si>
    <t>OUTER HARBOR SA VFR WPT</t>
  </si>
  <si>
    <t>HORSLEY PARK NSW VFR WPT</t>
  </si>
  <si>
    <t>OLD CORK QLD VFR WPT</t>
  </si>
  <si>
    <t>MOORE PARK NSW VFR WPT</t>
  </si>
  <si>
    <t>MOUNT OORAMINNA NT VFR WPT</t>
  </si>
  <si>
    <t>EGATU WA IFR WPT</t>
  </si>
  <si>
    <t>EGAVI</t>
  </si>
  <si>
    <t>EGAVI WA IFR WPT</t>
  </si>
  <si>
    <t>EKIDA</t>
  </si>
  <si>
    <t>IKSMM</t>
  </si>
  <si>
    <t>IKSOM</t>
  </si>
  <si>
    <t>ILTGP</t>
  </si>
  <si>
    <t>LAUNCESTON TAS NAVAID</t>
  </si>
  <si>
    <t>ILTILS</t>
  </si>
  <si>
    <t>PORT LINCOLN SA AIRPORT</t>
  </si>
  <si>
    <t>YPLM</t>
  </si>
  <si>
    <t>LEARMONTH WA AIRPORT</t>
  </si>
  <si>
    <t>JAY CREEK NT VFR WPT</t>
  </si>
  <si>
    <t>JONDARYAN QLD VFR WPT</t>
  </si>
  <si>
    <t>JEANNIE RIVER QLD VFR WPT</t>
  </si>
  <si>
    <t>JESSIE GAP NT VFR WPT</t>
  </si>
  <si>
    <t>JUG CREEK QLD VFR WPT</t>
  </si>
  <si>
    <t>BOIGU IS  U QLD UNLICENCED</t>
  </si>
  <si>
    <t>YBOK</t>
  </si>
  <si>
    <t>OAKEY QLD AIRPORT</t>
  </si>
  <si>
    <t>YBOR</t>
  </si>
  <si>
    <t>NARRABRI NSW AIRPORT</t>
  </si>
  <si>
    <t>YNGU</t>
  </si>
  <si>
    <t>NGUKURR NT AIRPORT</t>
  </si>
  <si>
    <t>YNHL</t>
  </si>
  <si>
    <t>NHILL VIC AIRPORT</t>
  </si>
  <si>
    <t>YNRB</t>
  </si>
  <si>
    <t>NAREMBEEN  U WA UNLICENCED</t>
  </si>
  <si>
    <t>YNRC</t>
  </si>
  <si>
    <t>NARACOORTE SA AIRPORT</t>
  </si>
  <si>
    <t>15_2786</t>
  </si>
  <si>
    <t>33_2786</t>
  </si>
  <si>
    <t>04_5223</t>
  </si>
  <si>
    <t>12_3280</t>
  </si>
  <si>
    <t>22_5223</t>
  </si>
  <si>
    <t>30_3280</t>
  </si>
  <si>
    <t>08_3389</t>
  </si>
  <si>
    <t>26_3389</t>
  </si>
  <si>
    <t>10_2907</t>
  </si>
  <si>
    <t>28_2907</t>
  </si>
  <si>
    <t>12_4396</t>
  </si>
  <si>
    <t>30_4396</t>
  </si>
  <si>
    <t>15_5403</t>
  </si>
  <si>
    <t>33_5403</t>
  </si>
  <si>
    <t>08_3891</t>
  </si>
  <si>
    <t>17_2802</t>
  </si>
  <si>
    <t>26_3891</t>
  </si>
  <si>
    <t>35_2802</t>
  </si>
  <si>
    <t>04_2405</t>
  </si>
  <si>
    <t>10_4613</t>
  </si>
  <si>
    <t>22_2405</t>
  </si>
  <si>
    <t>28_4613</t>
  </si>
  <si>
    <t>04_6352</t>
  </si>
  <si>
    <t>09_2953</t>
  </si>
  <si>
    <t>22_6352</t>
  </si>
  <si>
    <t>27_2953</t>
  </si>
  <si>
    <t>10_5906</t>
  </si>
  <si>
    <t>28_5906</t>
  </si>
  <si>
    <t>07_5906</t>
  </si>
  <si>
    <t>16_3015</t>
  </si>
  <si>
    <t>25_5906</t>
  </si>
  <si>
    <t>34_3015</t>
  </si>
  <si>
    <t>03_4692</t>
  </si>
  <si>
    <t>09_3015</t>
  </si>
  <si>
    <t>21_4692</t>
  </si>
  <si>
    <t>27_3015</t>
  </si>
  <si>
    <t>09_1900</t>
  </si>
  <si>
    <t>27_1900</t>
  </si>
  <si>
    <t>18_10000</t>
  </si>
  <si>
    <t>36_10000</t>
  </si>
  <si>
    <t>07_6234</t>
  </si>
  <si>
    <t>25_6234</t>
  </si>
  <si>
    <t>10_4938</t>
  </si>
  <si>
    <t>28_4938</t>
  </si>
  <si>
    <t>06_2106</t>
  </si>
  <si>
    <t>17_3412</t>
  </si>
  <si>
    <t>COLAC  U VIC UNLICENCED</t>
  </si>
  <si>
    <t>YOLD</t>
  </si>
  <si>
    <t>OLYMPIC DAM SA AIRPORT</t>
  </si>
  <si>
    <t>YOLW</t>
  </si>
  <si>
    <t>SOUTH GOULBURN IS NT AIRPORT</t>
  </si>
  <si>
    <t>YGDA</t>
  </si>
  <si>
    <t>GOODOOGA NSW AIRPORT</t>
  </si>
  <si>
    <t>YGDH</t>
  </si>
  <si>
    <t>GUNNEDAH NSW AIRPORT</t>
  </si>
  <si>
    <t>YGDI</t>
  </si>
  <si>
    <t>27_3648</t>
  </si>
  <si>
    <t>32_3225</t>
  </si>
  <si>
    <t>04_4685</t>
  </si>
  <si>
    <t>14_2720</t>
  </si>
  <si>
    <t>22_4685</t>
  </si>
  <si>
    <t>YATN</t>
  </si>
  <si>
    <t>ORD RIVER WA UNLICENCED</t>
  </si>
  <si>
    <t>WEST WYALONG NSW NAVAID</t>
  </si>
  <si>
    <t>WYMNDB</t>
  </si>
  <si>
    <t>WYNDHAM WA NAVAID</t>
  </si>
  <si>
    <t>WYYNDB</t>
  </si>
  <si>
    <t>WYNYARD TAS NAVAID</t>
  </si>
  <si>
    <t>WYYVOR</t>
  </si>
  <si>
    <t>FLINDERS IS TAS AIRPORT</t>
  </si>
  <si>
    <t>YFRG</t>
  </si>
  <si>
    <t>FREGON  U SA UNLICENCED</t>
  </si>
  <si>
    <t>YFRT</t>
  </si>
  <si>
    <t>FORREST WA AIRPORT</t>
  </si>
  <si>
    <t>YFTA</t>
  </si>
  <si>
    <t>WATERLOO  U NT UNLICENCED</t>
  </si>
  <si>
    <t>YWTN</t>
  </si>
  <si>
    <t>WINTON QLD AIRPORT</t>
  </si>
  <si>
    <t>YWTO</t>
  </si>
  <si>
    <t>WENTWORTH  U NSW UNLICENCED</t>
  </si>
  <si>
    <t>YWUD</t>
  </si>
  <si>
    <t>KEMPFIELD WA UNLICENCED</t>
  </si>
  <si>
    <t>10_4590</t>
  </si>
  <si>
    <t>28_4590</t>
  </si>
  <si>
    <t>YKRJ</t>
  </si>
  <si>
    <t>KARUNJIE WA UNLICENCED</t>
  </si>
  <si>
    <t>14_2623</t>
  </si>
  <si>
    <t>32_2623</t>
  </si>
  <si>
    <t>YJIG</t>
  </si>
  <si>
    <t>JIGGALONG WA UNLICENCED</t>
  </si>
  <si>
    <t>14_4590</t>
  </si>
  <si>
    <t>32_4590</t>
  </si>
  <si>
    <t>HUGHESFIELD</t>
  </si>
  <si>
    <t>HUGHES FIELD WA UNLICENCED</t>
  </si>
  <si>
    <t>10_3934</t>
  </si>
  <si>
    <t>28_3934</t>
  </si>
  <si>
    <t>HMVY</t>
  </si>
  <si>
    <t>NOCKI WA IFR WPT</t>
  </si>
  <si>
    <t>NODOK</t>
  </si>
  <si>
    <t>EPPG</t>
  </si>
  <si>
    <t>ERB</t>
  </si>
  <si>
    <t>ETON</t>
  </si>
  <si>
    <t>ETP</t>
  </si>
  <si>
    <t>EWI</t>
  </si>
  <si>
    <t>FCP</t>
  </si>
  <si>
    <t>FDL</t>
  </si>
  <si>
    <t>FDP</t>
  </si>
  <si>
    <t>FFLD</t>
  </si>
  <si>
    <t>FGN</t>
  </si>
  <si>
    <t>FHS</t>
  </si>
  <si>
    <t>FID</t>
  </si>
  <si>
    <t>FISH</t>
  </si>
  <si>
    <t>FIT</t>
  </si>
  <si>
    <t>FLDI</t>
  </si>
  <si>
    <t>FMN</t>
  </si>
  <si>
    <t>FOOT</t>
  </si>
  <si>
    <t>FOWB</t>
  </si>
  <si>
    <t>FPK</t>
  </si>
  <si>
    <t>FRE</t>
  </si>
  <si>
    <t>FREM</t>
  </si>
  <si>
    <t>FRLG</t>
  </si>
  <si>
    <t>FRWV</t>
  </si>
  <si>
    <t>FWO</t>
  </si>
  <si>
    <t>FYN</t>
  </si>
  <si>
    <t>GAE</t>
  </si>
  <si>
    <t>GALGA</t>
  </si>
  <si>
    <t>GBR</t>
  </si>
  <si>
    <t>GBY</t>
  </si>
  <si>
    <t>GCR</t>
  </si>
  <si>
    <t>GDG</t>
  </si>
  <si>
    <t>GEK</t>
  </si>
  <si>
    <t>GEP</t>
  </si>
  <si>
    <t>GGN</t>
  </si>
  <si>
    <t>GGO</t>
  </si>
  <si>
    <t>GGV</t>
  </si>
  <si>
    <t>SANDY</t>
  </si>
  <si>
    <t>SNAPA</t>
  </si>
  <si>
    <t>ABARB</t>
  </si>
  <si>
    <t>ABARB NSW IFR WPT</t>
  </si>
  <si>
    <t>09_3412</t>
  </si>
  <si>
    <t>17_2296</t>
  </si>
  <si>
    <t>27_3412</t>
  </si>
  <si>
    <t>35_2296</t>
  </si>
  <si>
    <t>06_5246</t>
  </si>
  <si>
    <t>10_1837</t>
  </si>
  <si>
    <t>24_5246</t>
  </si>
  <si>
    <t>28_1837</t>
  </si>
  <si>
    <t>13_4724</t>
  </si>
  <si>
    <t>31_4724</t>
  </si>
  <si>
    <t>04_4708</t>
  </si>
  <si>
    <t>11_6591</t>
  </si>
  <si>
    <t>22_4708</t>
  </si>
  <si>
    <t>29_6591</t>
  </si>
  <si>
    <t>03_6713</t>
  </si>
  <si>
    <t>08_6870</t>
  </si>
  <si>
    <t>PORT ALMA QLD VFR WPT</t>
  </si>
  <si>
    <t>PORT MUSGRAVE QLD VFR WPT</t>
  </si>
  <si>
    <t>MUTMI WA IFR WPT</t>
  </si>
  <si>
    <t>MYALL</t>
  </si>
  <si>
    <t>MYALL QLD IFR WPT</t>
  </si>
  <si>
    <t>NABBA</t>
  </si>
  <si>
    <t>NABBA NSW IFR WPT</t>
  </si>
  <si>
    <t>NAILA</t>
  </si>
  <si>
    <t>NAILA WA IFR WPT</t>
  </si>
  <si>
    <t>31_4800</t>
  </si>
  <si>
    <t>02_3202</t>
  </si>
  <si>
    <t>15_5026</t>
  </si>
  <si>
    <t>20_3202</t>
  </si>
  <si>
    <t>33_5026</t>
  </si>
  <si>
    <t>17_3478</t>
  </si>
  <si>
    <t>35_3478</t>
  </si>
  <si>
    <t>10_4993</t>
  </si>
  <si>
    <t>14_2605</t>
  </si>
  <si>
    <t>SHAW CREEK NT VFR WPT</t>
  </si>
  <si>
    <t>SUTHERLANDS SA VFR WPT</t>
  </si>
  <si>
    <t>SHAW IS QLD VFR WPT</t>
  </si>
  <si>
    <t>SHIPYARD WA VFR WPT</t>
  </si>
  <si>
    <t>THE CORNER QLD VFR WPT</t>
  </si>
  <si>
    <t>MOUNT COREE ACT VFR WPT</t>
  </si>
  <si>
    <t>MILLICENT  U SA UNLICENCED</t>
  </si>
  <si>
    <t>YMDA</t>
  </si>
  <si>
    <t>JOSEY NT IFR WPT</t>
  </si>
  <si>
    <t>JOSHU</t>
  </si>
  <si>
    <t>JOSHU NT IFR WPT</t>
  </si>
  <si>
    <t>JUDIE</t>
  </si>
  <si>
    <t>BURDA WA IFR WPT</t>
  </si>
  <si>
    <t>BURKE</t>
  </si>
  <si>
    <t>KADAP</t>
  </si>
  <si>
    <t>KADAP WA IFR WPT</t>
  </si>
  <si>
    <t>KADEM</t>
  </si>
  <si>
    <t>BACCHUS MARSH  U VIC UNLICENCED</t>
  </si>
  <si>
    <t>YBTH</t>
  </si>
  <si>
    <t>BATHURST NSW AIRPORT</t>
  </si>
  <si>
    <t>YBTI</t>
  </si>
  <si>
    <t>BATHURST IS NT AIRPORT</t>
  </si>
  <si>
    <t>YBTL</t>
  </si>
  <si>
    <t>HAPPI NSW IFR WPT</t>
  </si>
  <si>
    <t>HARPO</t>
  </si>
  <si>
    <t>COTTONCREEK</t>
  </si>
  <si>
    <t>COTTON CREEK WA UNLICENCED</t>
  </si>
  <si>
    <t>YCHE</t>
  </si>
  <si>
    <t>CHERRABUN WA UNLICENCED</t>
  </si>
  <si>
    <t>11_4262</t>
  </si>
  <si>
    <t>29_4262</t>
  </si>
  <si>
    <t>29_4921</t>
  </si>
  <si>
    <t>09_4062</t>
  </si>
  <si>
    <t>27_4062</t>
  </si>
  <si>
    <t>05_3510</t>
  </si>
  <si>
    <t>23_3510</t>
  </si>
  <si>
    <t>01_4265</t>
  </si>
  <si>
    <t>19_4265</t>
  </si>
  <si>
    <t>05_1476</t>
  </si>
  <si>
    <t>23_1476</t>
  </si>
  <si>
    <t>10_4527</t>
  </si>
  <si>
    <t>YSCO</t>
  </si>
  <si>
    <t>SCONE  U NSW UNLICENCED</t>
  </si>
  <si>
    <t>YSCR</t>
  </si>
  <si>
    <t>SOUTHERN CROSS  U WA UNLICENCED</t>
  </si>
  <si>
    <t>YSDU</t>
  </si>
  <si>
    <t>DUBBO NSW AIRPORT</t>
  </si>
  <si>
    <t>YSEN</t>
  </si>
  <si>
    <t>SERPENTINE  U WA UNLICENCED</t>
  </si>
  <si>
    <t>YSGE</t>
  </si>
  <si>
    <t>USE</t>
  </si>
  <si>
    <t>UTC</t>
  </si>
  <si>
    <t>BOD &amp; EOD FOR</t>
  </si>
  <si>
    <t>MTMA</t>
  </si>
  <si>
    <t>MTWG</t>
  </si>
  <si>
    <t>MTY</t>
  </si>
  <si>
    <t>MUE</t>
  </si>
  <si>
    <t>MUEE</t>
  </si>
  <si>
    <t>MUI</t>
  </si>
  <si>
    <t>MUM</t>
  </si>
  <si>
    <t>MUNM</t>
  </si>
  <si>
    <t>INVERELL NSW AIRPORT</t>
  </si>
  <si>
    <t>YIVO</t>
  </si>
  <si>
    <t>IVANHOE  U NSW UNLICENCED</t>
  </si>
  <si>
    <t>YJAB</t>
  </si>
  <si>
    <t>JABIRU  U NT UNLICENCED</t>
  </si>
  <si>
    <t>YJAK</t>
  </si>
  <si>
    <t>HARBOUR BRIDGE NSW VFR WPT</t>
  </si>
  <si>
    <t>LOFFA QLD IFR WPT</t>
  </si>
  <si>
    <t>LOGAN</t>
  </si>
  <si>
    <t>LOGAN QLD IFR WPT</t>
  </si>
  <si>
    <t>LOGOL</t>
  </si>
  <si>
    <t>LOGOL WA IFR WPT</t>
  </si>
  <si>
    <t>LOKET</t>
  </si>
  <si>
    <t>LOKET NSW IFR WPT</t>
  </si>
  <si>
    <t>LOLLY</t>
  </si>
  <si>
    <t>LOLLY V IFR WPT</t>
  </si>
  <si>
    <t>LONER</t>
  </si>
  <si>
    <t>WANDANDIAN NSW VFR WPT</t>
  </si>
  <si>
    <t>SIMAS QLD IFR WPT</t>
  </si>
  <si>
    <t>SIRUS</t>
  </si>
  <si>
    <t>SIRUS NSW IFR WPT</t>
  </si>
  <si>
    <t>SIZZL</t>
  </si>
  <si>
    <t>SIZZL NSW IFR WPT</t>
  </si>
  <si>
    <t>SLASH</t>
  </si>
  <si>
    <t>SLASH QLD IFR WPT</t>
  </si>
  <si>
    <t>SLIVA</t>
  </si>
  <si>
    <t>CARTS SA IFR WPT</t>
  </si>
  <si>
    <t>CASPA</t>
  </si>
  <si>
    <t>CASPA WA IFR WPT</t>
  </si>
  <si>
    <t>CATHY</t>
  </si>
  <si>
    <t>SLOPING IS TAS VFR WPT</t>
  </si>
  <si>
    <t>WACKO QLD IFR WPT</t>
  </si>
  <si>
    <t>WALKA</t>
  </si>
  <si>
    <t>WALKA WA IFR WPT</t>
  </si>
  <si>
    <t>WALLI</t>
  </si>
  <si>
    <t>YBMC</t>
  </si>
  <si>
    <t>MUDGEERABA QLD VFR WPT</t>
  </si>
  <si>
    <t>MENANGLE NSW VFR WPT</t>
  </si>
  <si>
    <t>CAMBRAI SA VFR WPT</t>
  </si>
  <si>
    <t>CRAIGBOURNE RESV TAS VFR WPT</t>
  </si>
  <si>
    <t>CANTERBURY RACECOURSE NSW VFR WPT</t>
  </si>
  <si>
    <t>COOBY CREEK RESV QLD VFR WPT</t>
  </si>
  <si>
    <t>CAPE CLEVELAND QLD VFR WPT</t>
  </si>
  <si>
    <t>CULCAIRN NSW VFR WPT</t>
  </si>
  <si>
    <t>CECIL PLAINS QLD VFR WPT</t>
  </si>
  <si>
    <t>CANNING DAM WA VFR WPT</t>
  </si>
  <si>
    <t>CARDONA QLD VFR WPT</t>
  </si>
  <si>
    <t>TIPAM</t>
  </si>
  <si>
    <t>TIPAM WA IFR WPT</t>
  </si>
  <si>
    <t>TOBEE</t>
  </si>
  <si>
    <t>TOBEE WA IFR WPT</t>
  </si>
  <si>
    <t>TOBIE</t>
  </si>
  <si>
    <t>19_3484</t>
  </si>
  <si>
    <t>23_5389</t>
  </si>
  <si>
    <t>12_4331</t>
  </si>
  <si>
    <t>30_4331</t>
  </si>
  <si>
    <t>06_5220</t>
  </si>
  <si>
    <t>24_5220</t>
  </si>
  <si>
    <t>01_4495</t>
  </si>
  <si>
    <t>12_3259</t>
  </si>
  <si>
    <t>GRIFFITH NSW NAVAID</t>
  </si>
  <si>
    <t>GTHNDB</t>
  </si>
  <si>
    <t>YPPD</t>
  </si>
  <si>
    <t>JUPITERS CASINO QLD VFR WPT</t>
  </si>
  <si>
    <t>KENDALL QLD VFR WPT</t>
  </si>
  <si>
    <t>SAVAGE RIVER TAS VFR WPT</t>
  </si>
  <si>
    <t>SUGARWORLD QLD VFR WPT</t>
  </si>
  <si>
    <t>SWANSEA NSW VFR WPT</t>
  </si>
  <si>
    <t>SAWTELL NSW VFR WPT</t>
  </si>
  <si>
    <t>SAWYERS VALLEY WA VFR WPT</t>
  </si>
  <si>
    <t>SYDNEY HEADS NSW VFR WPT</t>
  </si>
  <si>
    <t>SNOWY INTERSECTION NSW VFR WPT</t>
  </si>
  <si>
    <t>STRATHALBYN SA VFR WPT</t>
  </si>
  <si>
    <t>249</t>
  </si>
  <si>
    <t>397</t>
  </si>
  <si>
    <t>157</t>
  </si>
  <si>
    <t>804</t>
  </si>
  <si>
    <t>784</t>
  </si>
  <si>
    <t>968</t>
  </si>
  <si>
    <t>919</t>
  </si>
  <si>
    <t>430</t>
  </si>
  <si>
    <t>584</t>
  </si>
  <si>
    <t>1234</t>
  </si>
  <si>
    <t>778</t>
  </si>
  <si>
    <t>2083</t>
  </si>
  <si>
    <t>HEATHCOTE TOWNSHIP VIC VFR WPT</t>
  </si>
  <si>
    <t>HELIDON QLD VFR WPT</t>
  </si>
  <si>
    <t>KALKALLO VIC VFR WPT</t>
  </si>
  <si>
    <t>KOOMBOOLOOMBA QLD VFR WPT</t>
  </si>
  <si>
    <t>YWAN</t>
  </si>
  <si>
    <t>KING CASCADES WA VFR WPT</t>
  </si>
  <si>
    <t>MEECE SA IFR WPT</t>
  </si>
  <si>
    <t>MEEGA</t>
  </si>
  <si>
    <t>MEEGA NSW IFR WPT</t>
  </si>
  <si>
    <t>MEHAN</t>
  </si>
  <si>
    <t>MEHAN NSW IFR WPT</t>
  </si>
  <si>
    <t>MEKAD</t>
  </si>
  <si>
    <t>MEKAD QLD IFR WPT</t>
  </si>
  <si>
    <t>MELBA</t>
  </si>
  <si>
    <t>MELBA WA IFR WPT</t>
  </si>
  <si>
    <t>MELBO</t>
  </si>
  <si>
    <t>MELBO WA IFR WPT</t>
  </si>
  <si>
    <t>MEMIG</t>
  </si>
  <si>
    <t>MEMIG QLD IFR WPT</t>
  </si>
  <si>
    <t>MEMOS</t>
  </si>
  <si>
    <t>MEMOS QLD IFR WPT</t>
  </si>
  <si>
    <t>MEPAB</t>
  </si>
  <si>
    <t>MEPAB NSW IFR WPT</t>
  </si>
  <si>
    <t>MEPAV</t>
  </si>
  <si>
    <t>MEPAV NSW IFR WPT</t>
  </si>
  <si>
    <t>MERIB</t>
  </si>
  <si>
    <t>MERIB WA IFR WPT</t>
  </si>
  <si>
    <t>MERME</t>
  </si>
  <si>
    <t>MERME WA IFR WPT</t>
  </si>
  <si>
    <t>MESEN</t>
  </si>
  <si>
    <t>BATTI NT IFR WPT</t>
  </si>
  <si>
    <t>371</t>
  </si>
  <si>
    <t>BARKO</t>
  </si>
  <si>
    <t>BARKO WA IFR WPT</t>
  </si>
  <si>
    <t>BARON</t>
  </si>
  <si>
    <t>BARON NT IFR WPT</t>
  </si>
  <si>
    <t>BARTA</t>
  </si>
  <si>
    <t>BARTA QLD IFR WPT</t>
  </si>
  <si>
    <t>BATTI</t>
  </si>
  <si>
    <t>29_4990</t>
  </si>
  <si>
    <t>28_2785</t>
  </si>
  <si>
    <t>06_4803</t>
  </si>
  <si>
    <t>10_2372</t>
  </si>
  <si>
    <t>24_4803</t>
  </si>
  <si>
    <t>28_2372</t>
  </si>
  <si>
    <t>05_5604</t>
  </si>
  <si>
    <t>RENNER SPRINGS NT VFR WPT</t>
  </si>
  <si>
    <t>RED ROCK NSW VFR WPT</t>
  </si>
  <si>
    <t>RESEARCH CENTRE NT VFR WPT</t>
  </si>
  <si>
    <t>ROLLINGSTONE QLD VFR WPT</t>
  </si>
  <si>
    <t>RABBIT IS QLD VFR WPT</t>
  </si>
  <si>
    <t>RING TANK QLD VFR WPT</t>
  </si>
  <si>
    <t>GNR</t>
  </si>
  <si>
    <t>GOI</t>
  </si>
  <si>
    <t>GON</t>
  </si>
  <si>
    <t>GOV</t>
  </si>
  <si>
    <t>GOW</t>
  </si>
  <si>
    <t>GOY</t>
  </si>
  <si>
    <t>GRAA</t>
  </si>
  <si>
    <t>GRB</t>
  </si>
  <si>
    <t>GRE</t>
  </si>
  <si>
    <t>GRHL</t>
  </si>
  <si>
    <t>GRK</t>
  </si>
  <si>
    <t>GRL</t>
  </si>
  <si>
    <t>GRNH</t>
  </si>
  <si>
    <t>GST</t>
  </si>
  <si>
    <t>GUNG</t>
  </si>
  <si>
    <t>GUNN</t>
  </si>
  <si>
    <t>GUP</t>
  </si>
  <si>
    <t>GVB</t>
  </si>
  <si>
    <t>HALLS CREEK WA AIRPORT</t>
  </si>
  <si>
    <t>YHLS</t>
  </si>
  <si>
    <t>HILLSTON  U NSW UNLICENCED</t>
  </si>
  <si>
    <t>YHMB</t>
  </si>
  <si>
    <t>HERMANNSBURG  U NT UNLICENCED</t>
  </si>
  <si>
    <t>FOOTBALL PARK SA VFR WPT</t>
  </si>
  <si>
    <t>FOWLERS BAY SA VFR WPT</t>
  </si>
  <si>
    <t>FLINDERS PEAK QLD VFR WPT</t>
  </si>
  <si>
    <t>LEGUNE STN  U NT UNLICENCED</t>
  </si>
  <si>
    <t>YLHI</t>
  </si>
  <si>
    <t>LORD HOWE IS NSW AIRPORT</t>
  </si>
  <si>
    <t>YLHR</t>
  </si>
  <si>
    <t>DEVILS MARBLES NT VFR WPT</t>
  </si>
  <si>
    <t>DERWENT BRIDGE TAS VFR WPT</t>
  </si>
  <si>
    <t>EAST ARM NT VFR WPT</t>
  </si>
  <si>
    <t>EAGLE HAWK NECK TAS VFR WPT</t>
  </si>
  <si>
    <t>WESTY QLD IFR WPT</t>
  </si>
  <si>
    <t>WHALE</t>
  </si>
  <si>
    <t>WHALE NSW IFR WPT</t>
  </si>
  <si>
    <t>WHITI</t>
  </si>
  <si>
    <t>WHITI NSW IFR WPT</t>
  </si>
  <si>
    <t>WICKA</t>
  </si>
  <si>
    <t>HOLLA WA IFR WPT</t>
  </si>
  <si>
    <t>HOODY</t>
  </si>
  <si>
    <t>HOODY WA IFR WPT</t>
  </si>
  <si>
    <t>HOOLI</t>
  </si>
  <si>
    <t>SUBSTATION SA VFR WPT</t>
  </si>
  <si>
    <t>SUTHERLAND NSW VFR WPT</t>
  </si>
  <si>
    <t>SUTTON ROAD OVERPASS NSW VFR WPT</t>
  </si>
  <si>
    <t>SUGARLOAF PT NSW VFR WPT</t>
  </si>
  <si>
    <t>STURT INTERSECTION NSW VFR WPT</t>
  </si>
  <si>
    <t>SUN ZINC REFINERY QLD VFR WPT</t>
  </si>
  <si>
    <t>SURFER'S PARADISE QLD VFR WPT</t>
  </si>
  <si>
    <t>SUGAR TERMINAL QLD VFR WPT</t>
  </si>
  <si>
    <t>SECOND VALLEY SA VFR WPT</t>
  </si>
  <si>
    <t>LORD HOWE IS NSW NAVAID</t>
  </si>
  <si>
    <t>LHINDB</t>
  </si>
  <si>
    <t>LHRNDB</t>
  </si>
  <si>
    <t>LOCKHART RIVER QLD NAVAID</t>
  </si>
  <si>
    <t>20</t>
  </si>
  <si>
    <t>1624</t>
  </si>
  <si>
    <t>62</t>
  </si>
  <si>
    <t>46</t>
  </si>
  <si>
    <t>876</t>
  </si>
  <si>
    <t>1788</t>
  </si>
  <si>
    <t>10</t>
  </si>
  <si>
    <t>925</t>
  </si>
  <si>
    <t>1001</t>
  </si>
  <si>
    <t>702</t>
  </si>
  <si>
    <t>154</t>
  </si>
  <si>
    <t>RARIE WA IFR WPT</t>
  </si>
  <si>
    <t>RATTY</t>
  </si>
  <si>
    <t>RATTY WA IFR WPT</t>
  </si>
  <si>
    <t>REDIL</t>
  </si>
  <si>
    <t>REDIL WA IFR WPT</t>
  </si>
  <si>
    <t>REEFE</t>
  </si>
  <si>
    <t>REEFE QLD IFR WPT</t>
  </si>
  <si>
    <t>REFIN</t>
  </si>
  <si>
    <t>REFIN SA IFR WPT</t>
  </si>
  <si>
    <t>RERAB</t>
  </si>
  <si>
    <t>RERAB WA IFR WPT</t>
  </si>
  <si>
    <t>RERON</t>
  </si>
  <si>
    <t>RERON WA IFR WPT</t>
  </si>
  <si>
    <t>MELTON  U VIC UNLICENCED</t>
  </si>
  <si>
    <t>YMEN</t>
  </si>
  <si>
    <t>ESSENDON VIC AIRPORT</t>
  </si>
  <si>
    <t>YMER</t>
  </si>
  <si>
    <t>MERIMBULA NSW AIRPORT</t>
  </si>
  <si>
    <t>YMES</t>
  </si>
  <si>
    <t>EAST SALE VIC AIRPORT</t>
  </si>
  <si>
    <t>BEADS</t>
  </si>
  <si>
    <t>BEADS NSW IFR WPT</t>
  </si>
  <si>
    <t>BEETI</t>
  </si>
  <si>
    <t>BEETI NSW IFR WPT</t>
  </si>
  <si>
    <t>BEGGY</t>
  </si>
  <si>
    <t>BEGGY SA IFR WPT</t>
  </si>
  <si>
    <t>BEGMI</t>
  </si>
  <si>
    <t>BEGMI QLD IFR WPT</t>
  </si>
  <si>
    <t>BEKAM</t>
  </si>
  <si>
    <t>BEKAM NSW IFR WPT</t>
  </si>
  <si>
    <t>BELKI</t>
  </si>
  <si>
    <t>BELKI WA IFR WPT</t>
  </si>
  <si>
    <t>BELLA</t>
  </si>
  <si>
    <t>BELLA VIC IFR WPT</t>
  </si>
  <si>
    <t>BELOP</t>
  </si>
  <si>
    <t>BELOP NSW IFR WPT</t>
  </si>
  <si>
    <t>BENBU</t>
  </si>
  <si>
    <t>BENBU NSW IFR WPT</t>
  </si>
  <si>
    <t>BENJA</t>
  </si>
  <si>
    <t>NOTES</t>
  </si>
  <si>
    <t>MAROOCHYDORE QLD NAVAID</t>
  </si>
  <si>
    <t>HOLLA</t>
  </si>
  <si>
    <t>STEPHENSONS PEAK NT VFR WPT</t>
  </si>
  <si>
    <t>SOUTHPORT ROAD NT VFR WPT</t>
  </si>
  <si>
    <t>NAYAR NT IFR WPT</t>
  </si>
  <si>
    <t>NECTA</t>
  </si>
  <si>
    <t>NECTA QLD IFR WPT</t>
  </si>
  <si>
    <t>NEILS</t>
  </si>
  <si>
    <t>NEILS VIC IFR WPT</t>
  </si>
  <si>
    <t>NELLY</t>
  </si>
  <si>
    <t>NELLY QLD IFR WPT</t>
  </si>
  <si>
    <t>NETTY</t>
  </si>
  <si>
    <t>NETTY NSW IFR WPT</t>
  </si>
  <si>
    <t>NEVIS</t>
  </si>
  <si>
    <t>YMEL</t>
  </si>
  <si>
    <t>ROMSEY  U VIC UNLICENCED</t>
  </si>
  <si>
    <t>DOTOP</t>
  </si>
  <si>
    <t>DOTOP WA IFR WPT</t>
  </si>
  <si>
    <t>DOTTE</t>
  </si>
  <si>
    <t>DOTTE QLD IFR WPT</t>
  </si>
  <si>
    <t>DOVER</t>
  </si>
  <si>
    <t>DOVER WA IFR WPT</t>
  </si>
  <si>
    <t>DOVOM</t>
  </si>
  <si>
    <t>DOVOM NSW IFR WPT</t>
  </si>
  <si>
    <t>DOXIE</t>
  </si>
  <si>
    <t>DOXIE NSW IFR WPT</t>
  </si>
  <si>
    <t>DRAFF</t>
  </si>
  <si>
    <t>DRAFF QLD IFR WPT</t>
  </si>
  <si>
    <t>DREWS</t>
  </si>
  <si>
    <t>DREWS QLD IFR WPT</t>
  </si>
  <si>
    <t>DRINA</t>
  </si>
  <si>
    <t>DRINA SA IFR WPT</t>
  </si>
  <si>
    <t>FITZROY CROSSING WA AIRPORT</t>
  </si>
  <si>
    <t>YGAD</t>
  </si>
  <si>
    <t>GARDEN IS WA AIRPORT</t>
  </si>
  <si>
    <t>YGAY</t>
  </si>
  <si>
    <t>GAYNDAH  U QLD UNLICENCED</t>
  </si>
  <si>
    <t>YGBI</t>
  </si>
  <si>
    <t>29_2247</t>
  </si>
  <si>
    <t>04_4934</t>
  </si>
  <si>
    <t>12_1850</t>
  </si>
  <si>
    <t>22_4934</t>
  </si>
  <si>
    <t>30_1850</t>
  </si>
  <si>
    <t>06_2165</t>
  </si>
  <si>
    <t>YUENDUMU  U NT UNLICENCED</t>
  </si>
  <si>
    <t>YYNG</t>
  </si>
  <si>
    <t>YOUNG NSW AIRPORT</t>
  </si>
  <si>
    <t>YYRM</t>
  </si>
  <si>
    <t>YARRAM VIC AIRPORT</t>
  </si>
  <si>
    <t>YYWG</t>
  </si>
  <si>
    <t>VILOL</t>
  </si>
  <si>
    <t>VILOL QLD IFR WPT</t>
  </si>
  <si>
    <t>VIMAB</t>
  </si>
  <si>
    <t>BADU IS  U QLD UNLICENCED</t>
  </si>
  <si>
    <t>YBBN</t>
  </si>
  <si>
    <t>BRISBANE QLD AIRPORT</t>
  </si>
  <si>
    <t>YBBT</t>
  </si>
  <si>
    <t>BOORT  U VIC UNLICENCED</t>
  </si>
  <si>
    <t>YBCG</t>
  </si>
  <si>
    <t>32_2787</t>
  </si>
  <si>
    <t>YORV</t>
  </si>
  <si>
    <t>MOSSMAN QLD VFR WPT</t>
  </si>
  <si>
    <t>MURRUMBATEMAN NSW VFR WPT</t>
  </si>
  <si>
    <t>MOUNT MOLLOY QLD VFR WPT</t>
  </si>
  <si>
    <t>MOUNT MOOMBIL NSW VFR WPT</t>
  </si>
  <si>
    <t>MANGOPLAH NSW VFR WPT</t>
  </si>
  <si>
    <t>MOUNT PALLERANG NSW VFR WPT</t>
  </si>
  <si>
    <t>MILPEROO QLD VFR WPT</t>
  </si>
  <si>
    <t>MOUNT PLEASANT SA VFR WPT</t>
  </si>
  <si>
    <t>TRK</t>
  </si>
  <si>
    <t>NODOK NSW IFR WPT</t>
  </si>
  <si>
    <t>NOLAN</t>
  </si>
  <si>
    <t>FITZROY CROSSING WA NAVAID</t>
  </si>
  <si>
    <t>ENAID NSW IFR WPT</t>
  </si>
  <si>
    <t>ENPIT</t>
  </si>
  <si>
    <t>ENPIT WA IFR WPT</t>
  </si>
  <si>
    <t>ENTRA</t>
  </si>
  <si>
    <t>ENTRA NSW IFR WPT</t>
  </si>
  <si>
    <t>KADINA  U SA UNLICENCED</t>
  </si>
  <si>
    <t>YKDM</t>
  </si>
  <si>
    <t>KIDMAN SPRINGS  U NT UNLICENCED</t>
  </si>
  <si>
    <t>YKER</t>
  </si>
  <si>
    <t>KERANG VIC AIRPORT</t>
  </si>
  <si>
    <t>KURRI KURRI NSW VFR WPT</t>
  </si>
  <si>
    <t>KAIMKILLENBUN QLD VFR WPT</t>
  </si>
  <si>
    <t>KILKIVAN QLD VFR WPT</t>
  </si>
  <si>
    <t>KILCOY TOWNSHIP QLD VFR WPT</t>
  </si>
  <si>
    <t>KIAMA NSW VFR WPT</t>
  </si>
  <si>
    <t>KILMORE GAP VIC VFR WPT</t>
  </si>
  <si>
    <t>but not designed to replace maps and manual calculations.</t>
  </si>
  <si>
    <t>COOLA QLD IFR WPT</t>
  </si>
  <si>
    <t>COONY</t>
  </si>
  <si>
    <t>GBANDB</t>
  </si>
  <si>
    <t>GIBRALTAR NSW NAVAID</t>
  </si>
  <si>
    <t>GDHNDB</t>
  </si>
  <si>
    <t>GUNNEDAH NSW NAVAID</t>
  </si>
  <si>
    <t>GDINDB</t>
  </si>
  <si>
    <t>MACEL TAS IFR WPT</t>
  </si>
  <si>
    <t>MACKA</t>
  </si>
  <si>
    <t>MACKA NSW IFR WPT</t>
  </si>
  <si>
    <t>MAGDA</t>
  </si>
  <si>
    <t>MAGDA NSW IFR WPT</t>
  </si>
  <si>
    <t>MAGPI</t>
  </si>
  <si>
    <t>MAGPI QLD IFR WPT</t>
  </si>
  <si>
    <t>MAKKA</t>
  </si>
  <si>
    <t>MAKKA NSW IFR WPT</t>
  </si>
  <si>
    <t>MALLY</t>
  </si>
  <si>
    <t>MALLY WA IFR WPT</t>
  </si>
  <si>
    <t>YAYR</t>
  </si>
  <si>
    <t>AYR  U QLD UNLICENCED</t>
  </si>
  <si>
    <t>YBAD</t>
  </si>
  <si>
    <t>BARADINE  U NSW UNLICENCED</t>
  </si>
  <si>
    <t>YBAF</t>
  </si>
  <si>
    <t>ABEAM KUNOTH NT VFR WPT</t>
  </si>
  <si>
    <t>KONGWAK VIC VFR WPT</t>
  </si>
  <si>
    <t>KOOMOOLOOBOOKA SA VFR WPT</t>
  </si>
  <si>
    <t>KOOTINGAL NSW VFR WPT</t>
  </si>
  <si>
    <t>KOREELAH SA VFR WPT</t>
  </si>
  <si>
    <t>KURANDA QLD VFR WPT</t>
  </si>
  <si>
    <t>MARYBOROUGH VIC AIRPORT</t>
  </si>
  <si>
    <t>YMCL</t>
  </si>
  <si>
    <t>MOUNT COOLON  U QLD UNLICENCED</t>
  </si>
  <si>
    <t>YMCO</t>
  </si>
  <si>
    <t>MALLACOOTA VIC AIRPORT</t>
  </si>
  <si>
    <t>YMCT</t>
  </si>
  <si>
    <t>WHYALLA SA AIRPORT</t>
  </si>
  <si>
    <t>YWHC</t>
  </si>
  <si>
    <t>WHITE CLIFFS  U NSW UNLICENCED</t>
  </si>
  <si>
    <t>YWIS</t>
  </si>
  <si>
    <t>LAROS NSW IFR WPT</t>
  </si>
  <si>
    <t>LATAP</t>
  </si>
  <si>
    <t>LATAP WA IFR WPT</t>
  </si>
  <si>
    <t>CARS</t>
  </si>
  <si>
    <t>CARSON RIVER WA UNLICENCED</t>
  </si>
  <si>
    <t>07_3570</t>
  </si>
  <si>
    <t>25_3570</t>
  </si>
  <si>
    <t>08_4393</t>
  </si>
  <si>
    <t>26_4393</t>
  </si>
  <si>
    <t>YCAJ</t>
  </si>
  <si>
    <t>KIDSON BLUFF WA VFR WPT</t>
  </si>
  <si>
    <t>KEEPIT DAM NSW VFR WPT</t>
  </si>
  <si>
    <t>KINGLAKE VIC VFR WPT</t>
  </si>
  <si>
    <t>KINGSTHORPE QLD VFR WPT</t>
  </si>
  <si>
    <t>KIEWA VIC VFR WPT</t>
  </si>
  <si>
    <t>KILMORE VIC VFR WPT</t>
  </si>
  <si>
    <t>KINGSTON CENTRE VIC VFR WPT</t>
  </si>
  <si>
    <t>KIRRA NSW VFR WPT</t>
  </si>
  <si>
    <t>YIVL</t>
  </si>
  <si>
    <t>NICKY NSW IFR WPT</t>
  </si>
  <si>
    <t>NICLA</t>
  </si>
  <si>
    <t>LILYDALE TAS VFR WPT</t>
  </si>
  <si>
    <t>BCKNDB</t>
  </si>
  <si>
    <t>BARNDB</t>
  </si>
  <si>
    <t>BARCALDINE QLD NAVAID</t>
  </si>
  <si>
    <t>BLACKALL QLD NAVAID</t>
  </si>
  <si>
    <t>BDGNDB</t>
  </si>
  <si>
    <t>BENDIGO VIC NAVAID</t>
  </si>
  <si>
    <t>BDVNDB</t>
  </si>
  <si>
    <t>LAKE AMADEUS NT VFR WPT</t>
  </si>
  <si>
    <t>LAKE ECHO TAS VFR WPT</t>
  </si>
  <si>
    <t>LAKES ENTRANCE VIC VFR WPT</t>
  </si>
  <si>
    <t>LAKE KING WA VFR WPT</t>
  </si>
  <si>
    <t>LAKE HINDMARSH VIC VFR WPT</t>
  </si>
  <si>
    <t>LAKE ILMA WA VFR WPT</t>
  </si>
  <si>
    <t>LAKE NEALE NT VFR WPT</t>
  </si>
  <si>
    <t>LAKE CLARENDON QLD VFR WPT</t>
  </si>
  <si>
    <t>LAKE ALBERT NSW VFR WPT</t>
  </si>
  <si>
    <t>MULLEN QLD VFR WPT</t>
  </si>
  <si>
    <t>ELLENBRAE</t>
  </si>
  <si>
    <t>YADL</t>
  </si>
  <si>
    <t>ADELE ISLAND WA UNLICENCED</t>
  </si>
  <si>
    <t>YAPA</t>
  </si>
  <si>
    <t>ANNA PLAINS STATION WA UNLICENCED</t>
  </si>
  <si>
    <t>YBAN</t>
  </si>
  <si>
    <t>YCRK</t>
  </si>
  <si>
    <t>YELA</t>
  </si>
  <si>
    <t>YEQO</t>
  </si>
  <si>
    <t>YFLO</t>
  </si>
  <si>
    <t>YFOS</t>
  </si>
  <si>
    <t>YFWY</t>
  </si>
  <si>
    <t>YLOU</t>
  </si>
  <si>
    <t>YLPD</t>
  </si>
  <si>
    <t>YPNW</t>
  </si>
  <si>
    <t>YPUN</t>
  </si>
  <si>
    <t>YROE</t>
  </si>
  <si>
    <t>YTHD</t>
  </si>
  <si>
    <t>YTKY</t>
  </si>
  <si>
    <t>YWEX</t>
  </si>
  <si>
    <t>YWKH</t>
  </si>
  <si>
    <t>YWTI</t>
  </si>
  <si>
    <t>WALCOTT INLET WA UNLICENCED</t>
  </si>
  <si>
    <t>YYAL</t>
  </si>
  <si>
    <t>YALGOO WA UNLICENCED</t>
  </si>
  <si>
    <t>USABLE FUEL</t>
  </si>
  <si>
    <t>CRUISE RATE</t>
  </si>
  <si>
    <t>HOLDING RATE</t>
  </si>
  <si>
    <t>SPRIG WA IFR WPT</t>
  </si>
  <si>
    <t>SPUDO</t>
  </si>
  <si>
    <t>SPUDO WA IFR WPT</t>
  </si>
  <si>
    <t>STAIR</t>
  </si>
  <si>
    <t>MOURA  U QLD UNLICENCED</t>
  </si>
  <si>
    <t>YMPA</t>
  </si>
  <si>
    <t>AREST NSW IFR WPT</t>
  </si>
  <si>
    <t>ARGON</t>
  </si>
  <si>
    <t>ARGON NT IFR WPT</t>
  </si>
  <si>
    <t>ARIKI</t>
  </si>
  <si>
    <t>ARIKI QLD IFR WPT</t>
  </si>
  <si>
    <t>RICHMOND NSW NAVAID</t>
  </si>
  <si>
    <t>IRIILS</t>
  </si>
  <si>
    <t>IRILLZ</t>
  </si>
  <si>
    <t>IRIMM</t>
  </si>
  <si>
    <t>PIPPA QLD IFR WPT</t>
  </si>
  <si>
    <t>BORUMBA RESV QLD VFR WPT</t>
  </si>
  <si>
    <t>BODDINGTON WA VFR WPT</t>
  </si>
  <si>
    <t>BOONDALL ENTERTAINMENT CENTRE QLD VFR WPT</t>
  </si>
  <si>
    <t>BOWRAVILLE NSW VFR WPT</t>
  </si>
  <si>
    <t>BOWNA NSW VFR WPT</t>
  </si>
  <si>
    <t>BOWEN QLD VFR WPT</t>
  </si>
  <si>
    <t>BRAMPTON IS QLD VFR WPT</t>
  </si>
  <si>
    <t>BARWON PRISON VIC VFR WPT</t>
  </si>
  <si>
    <t>BARRON GORGE QLD VFR WPT</t>
  </si>
  <si>
    <t>BRUNSWICK HEADS NSW VFR WPT</t>
  </si>
  <si>
    <t>BROUGHTON IS NSW VFR WPT</t>
  </si>
  <si>
    <t>BRINSMEAD QLD VFR WPT</t>
  </si>
  <si>
    <t>ALOOMBA QLD VFR WPT</t>
  </si>
  <si>
    <t>GOONANEMAN QLD VFR WPT</t>
  </si>
  <si>
    <t>GIBSON REEF QLD VFR WPT</t>
  </si>
  <si>
    <t>GOLDSMITH IS QLD VFR WPT</t>
  </si>
  <si>
    <t>GOODNA QLD VFR WPT</t>
  </si>
  <si>
    <t>GORDONVALE QLD VFR WPT</t>
  </si>
  <si>
    <t>GOWRIE JUNCTION QLD VFR WPT</t>
  </si>
  <si>
    <t>GEROGERY NSW VFR WPT</t>
  </si>
  <si>
    <t>DORUNDA  U QLD UNLICENCED</t>
  </si>
  <si>
    <t>YPCC</t>
  </si>
  <si>
    <t>COCOS (KEELING) IS WA AIRPORT</t>
  </si>
  <si>
    <t>YPCE</t>
  </si>
  <si>
    <t>POONCARIE NSW AIRPORT</t>
  </si>
  <si>
    <t>YPDN</t>
  </si>
  <si>
    <t>DARWIN NT AIRPORT</t>
  </si>
  <si>
    <t>YPEA</t>
  </si>
  <si>
    <t>PEARCE WA AIRPORT</t>
  </si>
  <si>
    <t>YPEC</t>
  </si>
  <si>
    <t>AEROPELICAN  U NSW UNLICENCED</t>
  </si>
  <si>
    <t>YPED</t>
  </si>
  <si>
    <t>KIMBOLTON WA UNLICENCED</t>
  </si>
  <si>
    <t>15_2623</t>
  </si>
  <si>
    <t>33_2623</t>
  </si>
  <si>
    <t>NORTH PERCY KIMBERLY DIAMONDS WA UNLICENCED</t>
  </si>
  <si>
    <t>KUMARRINA</t>
  </si>
  <si>
    <t>KUMARRINA ROADHOUSE WA UNLICENCED</t>
  </si>
  <si>
    <t>27_4918</t>
  </si>
  <si>
    <t>09_4918</t>
  </si>
  <si>
    <t>KOORABYE</t>
  </si>
  <si>
    <t>KOORABYE WA UNLICENCED</t>
  </si>
  <si>
    <t>05_1741</t>
  </si>
  <si>
    <t>23_1741</t>
  </si>
  <si>
    <t>KEMPFIELD</t>
  </si>
  <si>
    <t>HUMOK</t>
  </si>
  <si>
    <t>HUMOK NSW IFR WPT</t>
  </si>
  <si>
    <t>HUSKY</t>
  </si>
  <si>
    <t>HUSKY SA IFR WPT</t>
  </si>
  <si>
    <t>HYDRA</t>
  </si>
  <si>
    <t>HYDRA SA IFR WPT</t>
  </si>
  <si>
    <t>PENFIELD  U VIC UNLICENCED</t>
  </si>
  <si>
    <t>YPFT</t>
  </si>
  <si>
    <t>COOMA/POLO FLAT  U NSW UNLICENCED</t>
  </si>
  <si>
    <t>YPGV</t>
  </si>
  <si>
    <t>GOVE NT AIRPORT</t>
  </si>
  <si>
    <t>YPID</t>
  </si>
  <si>
    <t>PHILLIP ISLAND  U VIC UNLICENCED</t>
  </si>
  <si>
    <t>YPIR</t>
  </si>
  <si>
    <t>ABADME</t>
  </si>
  <si>
    <t>ALBANY WA NAVAID</t>
  </si>
  <si>
    <t>ABANDB</t>
  </si>
  <si>
    <t>ADDME</t>
  </si>
  <si>
    <t>ADELAIDE SA NAVAID</t>
  </si>
  <si>
    <t>ADNDB</t>
  </si>
  <si>
    <t>ADVOR</t>
  </si>
  <si>
    <t>AFNDB</t>
  </si>
  <si>
    <t>ARCHERFIELD QLD NAVAID</t>
  </si>
  <si>
    <t>AMBNDB</t>
  </si>
  <si>
    <t>AMBERLEY QLD NAVAID</t>
  </si>
  <si>
    <t>AMBTAC</t>
  </si>
  <si>
    <t>AMKNDB</t>
  </si>
  <si>
    <t>ANDAMOOKA SA NAVAID</t>
  </si>
  <si>
    <t>ARCLOC</t>
  </si>
  <si>
    <t>ARCADIA VIC NAVAID</t>
  </si>
  <si>
    <t>ARGDME</t>
  </si>
  <si>
    <t>ARGYLE WA NAVAID</t>
  </si>
  <si>
    <t>ARGVOR</t>
  </si>
  <si>
    <t>ARMDME</t>
  </si>
  <si>
    <t>ARMIDALE NSW NAVAID</t>
  </si>
  <si>
    <t>32_2720</t>
  </si>
  <si>
    <t>04_2106</t>
  </si>
  <si>
    <t>18_3970</t>
  </si>
  <si>
    <t>22_2106</t>
  </si>
  <si>
    <t>36_3970</t>
  </si>
  <si>
    <t>06_3796</t>
  </si>
  <si>
    <t>12_6562</t>
  </si>
  <si>
    <t>24_3796</t>
  </si>
  <si>
    <t>30_6562</t>
  </si>
  <si>
    <t>01_4501</t>
  </si>
  <si>
    <t>10_3947</t>
  </si>
  <si>
    <t>19_4501</t>
  </si>
  <si>
    <t>MCDME</t>
  </si>
  <si>
    <t>WUNDOWIE WA VFR WPT</t>
  </si>
  <si>
    <t>WUTUL QLD VFR WPT</t>
  </si>
  <si>
    <t>WEALWANDANGIE QLD VFR WPT</t>
  </si>
  <si>
    <t>WOODY PT QLD VFR WPT</t>
  </si>
  <si>
    <t>WYREEMA QLD VFR WPT</t>
  </si>
  <si>
    <t>YARRABAH QLD VFR WPT</t>
  </si>
  <si>
    <t>YABULU QLD VFR WPT</t>
  </si>
  <si>
    <t>YANGEBUP LAKE WA VFR WPT</t>
  </si>
  <si>
    <t>YACKANDANDAH VIC VFR WPT</t>
  </si>
  <si>
    <t>NOWRA NSW NAVAID</t>
  </si>
  <si>
    <t>INAGP</t>
  </si>
  <si>
    <t>INAILS</t>
  </si>
  <si>
    <t>INALLZ</t>
  </si>
  <si>
    <t>INAOM</t>
  </si>
  <si>
    <t>IOKILS</t>
  </si>
  <si>
    <t>OAKEY QLD NAVAID</t>
  </si>
  <si>
    <t>IOKLLZ</t>
  </si>
  <si>
    <t>IPCILS</t>
  </si>
  <si>
    <t>PEARCE WA NAVAID</t>
  </si>
  <si>
    <t>IPEILS</t>
  </si>
  <si>
    <t>IPELLZ</t>
  </si>
  <si>
    <t>IPHGP</t>
  </si>
  <si>
    <t>IPHILS</t>
  </si>
  <si>
    <t>IPHLLZ</t>
  </si>
  <si>
    <t>IPHMM</t>
  </si>
  <si>
    <t>IPHOM</t>
  </si>
  <si>
    <t>IRIGP</t>
  </si>
  <si>
    <t>TIGER</t>
  </si>
  <si>
    <t>TIGER WA IFR WPT</t>
  </si>
  <si>
    <t>TIGGA</t>
  </si>
  <si>
    <t>TIGGA QLD IFR WPT</t>
  </si>
  <si>
    <t>TIMBO</t>
  </si>
  <si>
    <t>TIMBO NSW IFR WPT</t>
  </si>
  <si>
    <t>TIMET</t>
  </si>
  <si>
    <t>TIMET WA IFR WPT</t>
  </si>
  <si>
    <t>TIMZN</t>
  </si>
  <si>
    <t>TIMZN VIC IFR WPT</t>
  </si>
  <si>
    <t>TINAH</t>
  </si>
  <si>
    <t>TINAH QLD IFR WPT</t>
  </si>
  <si>
    <t>ROMA QLD AIRPORT</t>
  </si>
  <si>
    <t>YRSB</t>
  </si>
  <si>
    <t>ROSEBERTH  U QLD UNLICENCED</t>
  </si>
  <si>
    <t>YRSY</t>
  </si>
  <si>
    <t>VICTA QLD IFR WPT</t>
  </si>
  <si>
    <t>VILLA</t>
  </si>
  <si>
    <t>VILLA QLD IFR WPT</t>
  </si>
  <si>
    <t>35_3871</t>
  </si>
  <si>
    <t>14_8202</t>
  </si>
  <si>
    <t>32_8202</t>
  </si>
  <si>
    <t>03L_4429</t>
  </si>
  <si>
    <t>03R_4196</t>
  </si>
  <si>
    <t>08L_3134</t>
  </si>
  <si>
    <t>YCOR</t>
  </si>
  <si>
    <t>COROWA NSW AIRPORT</t>
  </si>
  <si>
    <t>YCRG</t>
  </si>
  <si>
    <t>CORRYONG VIC AIRPORT</t>
  </si>
  <si>
    <t>YCRY</t>
  </si>
  <si>
    <t>CROYDON  U QLD UNLICENCED</t>
  </si>
  <si>
    <t>YCSV</t>
  </si>
  <si>
    <t>COLLINSVILLE  U QLD UNLICENCED</t>
  </si>
  <si>
    <t>YCTM</t>
  </si>
  <si>
    <t>COOTAMUNDRA NSW AIRPORT</t>
  </si>
  <si>
    <t>YCUA</t>
  </si>
  <si>
    <t>CUDAL NSW AIRPORT</t>
  </si>
  <si>
    <t>YCUE</t>
  </si>
  <si>
    <t>MUNDUBBERRA  U QLD UNLICENCED</t>
  </si>
  <si>
    <t>YMDG</t>
  </si>
  <si>
    <t>AROLI NSW IFR WPT</t>
  </si>
  <si>
    <t>ARRAN</t>
  </si>
  <si>
    <t>22R_4085</t>
  </si>
  <si>
    <t>28L_3609</t>
  </si>
  <si>
    <t>28R_4859</t>
  </si>
  <si>
    <t>13_5249</t>
  </si>
  <si>
    <t>31_5249</t>
  </si>
  <si>
    <t>01_4508</t>
  </si>
  <si>
    <t>14_3104</t>
  </si>
  <si>
    <t>19_4508</t>
  </si>
  <si>
    <t>32_3104</t>
  </si>
  <si>
    <t>06_3376</t>
  </si>
  <si>
    <t>VIPOX</t>
  </si>
  <si>
    <t>VIPOX WA IFR WPT</t>
  </si>
  <si>
    <t>VIRUV</t>
  </si>
  <si>
    <t>VIRUV SA IFR WPT</t>
  </si>
  <si>
    <t>VISAS</t>
  </si>
  <si>
    <t>VISAS WA IFR WPT</t>
  </si>
  <si>
    <t>VODAC</t>
  </si>
  <si>
    <t>VODAC NSW IFR WPT</t>
  </si>
  <si>
    <t>VOMPA</t>
  </si>
  <si>
    <t>VOMPA QLD IFR WPT</t>
  </si>
  <si>
    <t>WACKO</t>
  </si>
  <si>
    <t>NOVEM</t>
  </si>
  <si>
    <t>JERILDERIE  U NSW UNLICENCED</t>
  </si>
  <si>
    <t>YJIN</t>
  </si>
  <si>
    <t>JINDABYNE  U NSW UNLICENCED</t>
  </si>
  <si>
    <t>YJLC</t>
  </si>
  <si>
    <t>JULIA CREEK  U QLD UNLICENCED</t>
  </si>
  <si>
    <t>YJNB</t>
  </si>
  <si>
    <t>JURIEN BAY  U WA UNLICENCED</t>
  </si>
  <si>
    <t>YJUN</t>
  </si>
  <si>
    <t>LAKES ENTRANCE  U VIC UNLICENCED</t>
  </si>
  <si>
    <t>YLLE</t>
  </si>
  <si>
    <t>BALLERA QLD AIRPORT</t>
  </si>
  <si>
    <t>YLOH</t>
  </si>
  <si>
    <t>LOUTH  U NSW UNLICENCED</t>
  </si>
  <si>
    <t>YLOR</t>
  </si>
  <si>
    <t>JUDIE QLD IFR WPT</t>
  </si>
  <si>
    <t>JULES</t>
  </si>
  <si>
    <t>JULES NT IFR WPT</t>
  </si>
  <si>
    <t>JULIE</t>
  </si>
  <si>
    <t>JULIE NT IFR WPT</t>
  </si>
  <si>
    <t>JULUP</t>
  </si>
  <si>
    <t>JULUP NT IFR WPT</t>
  </si>
  <si>
    <t>JUMPA</t>
  </si>
  <si>
    <t>JUMPA NSW IFR WPT</t>
  </si>
  <si>
    <t>KABEK</t>
  </si>
  <si>
    <t>KABEK SA IFR WPT</t>
  </si>
  <si>
    <t>KABTA</t>
  </si>
  <si>
    <t>KABTA WA IFR WPT</t>
  </si>
  <si>
    <t>BRIGHTON VIC VFR WPT</t>
  </si>
  <si>
    <t>BROOKTON WA VFR WPT</t>
  </si>
  <si>
    <t>BURNS BEACH WA VFR WPT</t>
  </si>
  <si>
    <t>BUCHANAN HILLS NT VFR WPT</t>
  </si>
  <si>
    <t>BUCHAN PT QLD VFR WPT</t>
  </si>
  <si>
    <t>BUNGIL BRIDGE VIC VFR WPT</t>
  </si>
  <si>
    <t>BURRA SA VFR WPT</t>
  </si>
  <si>
    <t>BOND UNIVERSITY QLD VFR WPT</t>
  </si>
  <si>
    <t>BEVERIDGE VIC VFR WPT</t>
  </si>
  <si>
    <t>BOWMANS SA VFR WPT</t>
  </si>
  <si>
    <t>BOWENVILLE QLD VFR WPT</t>
  </si>
  <si>
    <t>BYFORD WA VFR WPT</t>
  </si>
  <si>
    <t>SHEPPARTON VIC NAVAID</t>
  </si>
  <si>
    <t>SLSNDB</t>
  </si>
  <si>
    <t>SHELLYS NSW NAVAID</t>
  </si>
  <si>
    <t>SMINDB</t>
  </si>
  <si>
    <t>SMITHTON TAS NAVAID</t>
  </si>
  <si>
    <t>SPGLOC</t>
  </si>
  <si>
    <t>SIMPSONS GAP SA NAVAID</t>
  </si>
  <si>
    <t>SRNNDB</t>
  </si>
  <si>
    <t>STRAHAN TAS NAVAID</t>
  </si>
  <si>
    <t>STHNDB</t>
  </si>
  <si>
    <t>ST HELENS TAS NAVAID</t>
  </si>
  <si>
    <t>SWHNDB</t>
  </si>
  <si>
    <t>SWAN HILL VIC NAVAID</t>
  </si>
  <si>
    <t>SYDME</t>
  </si>
  <si>
    <t>SYVOR</t>
  </si>
  <si>
    <t>TAMNDB</t>
  </si>
  <si>
    <t>TAROOM QLD NAVAID</t>
  </si>
  <si>
    <t>TAMVOR</t>
  </si>
  <si>
    <t>TBDNDB</t>
  </si>
  <si>
    <t>TAILEM BEND SA NAVAID</t>
  </si>
  <si>
    <t>TBDVOR</t>
  </si>
  <si>
    <t>PELIK</t>
  </si>
  <si>
    <t>PELIK SA IFR WPT</t>
  </si>
  <si>
    <t>PELIS</t>
  </si>
  <si>
    <t>PELIS QLD IFR WPT</t>
  </si>
  <si>
    <t>PENAR</t>
  </si>
  <si>
    <t>DJUG</t>
  </si>
  <si>
    <t>WOODSTOCK QLD VFR WPT</t>
  </si>
  <si>
    <t>ALTERNATE</t>
  </si>
  <si>
    <t>DETAILS</t>
  </si>
  <si>
    <t>SATNA WA IFR WPT</t>
  </si>
  <si>
    <t>SATOS</t>
  </si>
  <si>
    <t>SATOS WA IFR WPT</t>
  </si>
  <si>
    <t>SAVAN</t>
  </si>
  <si>
    <t>SAVAN QLD IFR WPT</t>
  </si>
  <si>
    <t>SAVER</t>
  </si>
  <si>
    <t>SAVER NSW IFR WPT</t>
  </si>
  <si>
    <t>SAVRY</t>
  </si>
  <si>
    <t>SAVRY WA IFR WPT</t>
  </si>
  <si>
    <t>SCARR</t>
  </si>
  <si>
    <t>SCARR WA IFR WPT</t>
  </si>
  <si>
    <t>SCATZ</t>
  </si>
  <si>
    <t>SCATZ NSW IFR WPT</t>
  </si>
  <si>
    <t>SCOTT</t>
  </si>
  <si>
    <t>SCOTT NSW IFR WPT</t>
  </si>
  <si>
    <t>SCULY</t>
  </si>
  <si>
    <t>SCULY SA IFR WPT</t>
  </si>
  <si>
    <t>SEDAN</t>
  </si>
  <si>
    <t>SEDAN SA IFR WPT</t>
  </si>
  <si>
    <t>SEEMO</t>
  </si>
  <si>
    <t>SEEMO WA IFR WPT</t>
  </si>
  <si>
    <t>SEMPR</t>
  </si>
  <si>
    <t>SEMPR NT IFR WPT</t>
  </si>
  <si>
    <t>SENNA</t>
  </si>
  <si>
    <t>SENNA QLD IFR WPT</t>
  </si>
  <si>
    <t>SEPTO</t>
  </si>
  <si>
    <t>SEPTO NT IFR WPT</t>
  </si>
  <si>
    <t>SETER</t>
  </si>
  <si>
    <t>LOFFA</t>
  </si>
  <si>
    <t>SYDNEY HARBOUR SAILING INNER NSW VFR WPT</t>
  </si>
  <si>
    <t>TIEGA VIC IFR WPT</t>
  </si>
  <si>
    <t>TIFFI</t>
  </si>
  <si>
    <t>TIFFI NT IFR WPT</t>
  </si>
  <si>
    <t>YUNGA</t>
  </si>
  <si>
    <t>YUNGA WA IFR WPT</t>
  </si>
  <si>
    <t>ZAARS</t>
  </si>
  <si>
    <t>ZAARS NT IFR WPT</t>
  </si>
  <si>
    <t>ZANEY</t>
  </si>
  <si>
    <t>TEENA</t>
  </si>
  <si>
    <t>TEENA VIC IFR WPT</t>
  </si>
  <si>
    <t>TEEVE</t>
  </si>
  <si>
    <t>TEEVE WA IFR WPT</t>
  </si>
  <si>
    <t>TEKAN</t>
  </si>
  <si>
    <t>MOUNT LUCY NT VFR WPT</t>
  </si>
  <si>
    <t>MORUYA NSW NAVAID</t>
  </si>
  <si>
    <t>MSONDB</t>
  </si>
  <si>
    <t>MOUNT SANDON NSW NAVAID</t>
  </si>
  <si>
    <t>MSOVOR</t>
  </si>
  <si>
    <t>MTGNDB</t>
  </si>
  <si>
    <t>MOUNT GAMBIER SA NAVAID</t>
  </si>
  <si>
    <t>MTGVOR</t>
  </si>
  <si>
    <t>MTINDB</t>
  </si>
  <si>
    <t>MORNINGTON IS QLD NAVAID</t>
  </si>
  <si>
    <t>MTPDME</t>
  </si>
  <si>
    <t>MOUNT HOPE SA NAVAID</t>
  </si>
  <si>
    <t>MTPNDB</t>
  </si>
  <si>
    <t>TO ATS UNIT</t>
  </si>
  <si>
    <t>FOR ARRIVAL AT</t>
  </si>
  <si>
    <t>L</t>
  </si>
  <si>
    <t>R</t>
  </si>
  <si>
    <t>TIME</t>
  </si>
  <si>
    <t>TANK</t>
  </si>
  <si>
    <t>FUEL FLOW</t>
  </si>
  <si>
    <t>HOLDING FLOW</t>
  </si>
  <si>
    <t>TELFER WA NAVAID</t>
  </si>
  <si>
    <t>TEMNDB</t>
  </si>
  <si>
    <t>TEMORA TAS NAVAID</t>
  </si>
  <si>
    <t>TGMNDB</t>
  </si>
  <si>
    <t>THARGOMINDAH QLD NAVAID</t>
  </si>
  <si>
    <t>TIBNDB</t>
  </si>
  <si>
    <t>TIBOOBURRA NSW NAVAID</t>
  </si>
  <si>
    <t>TLDME</t>
  </si>
  <si>
    <t>TLVOR</t>
  </si>
  <si>
    <t>TNGDME</t>
  </si>
  <si>
    <t>LONER QLD IFR WPT</t>
  </si>
  <si>
    <t>LONLY</t>
  </si>
  <si>
    <t>LONLY SA IFR WPT</t>
  </si>
  <si>
    <t>LORNE</t>
  </si>
  <si>
    <t>LORNE QLD IFR WPT</t>
  </si>
  <si>
    <t>LOUEY</t>
  </si>
  <si>
    <t>LOUEY NSW IFR WPT</t>
  </si>
  <si>
    <t>ARUNDEL SUBSTATION NSW VFR WPT</t>
  </si>
  <si>
    <t>ATTUNGA NSW VFR WPT</t>
  </si>
  <si>
    <t>ATHERTON QLD VFR WPT</t>
  </si>
  <si>
    <t>ATV10 VIC VFR WPT</t>
  </si>
  <si>
    <t>AVOCA TAS VFR WPT</t>
  </si>
  <si>
    <t>ARROWSMITH PT NT VFR WPT</t>
  </si>
  <si>
    <t>BABINDA QLD VFR WPT</t>
  </si>
  <si>
    <t>MOUNT BARKER SA VFR WPT</t>
  </si>
  <si>
    <t>BANGALOW NSW VFR WPT</t>
  </si>
  <si>
    <t>YANK</t>
  </si>
  <si>
    <t>ANNA CREEK  U SA UNLICENCED</t>
  </si>
  <si>
    <t>YAPH</t>
  </si>
  <si>
    <t>ALPHA QLD AIRPORT</t>
  </si>
  <si>
    <t>YARA</t>
  </si>
  <si>
    <t>LOWEP NSW IFR WPT</t>
  </si>
  <si>
    <t>LUCAS</t>
  </si>
  <si>
    <t>LUCAS NSW IFR WPT</t>
  </si>
  <si>
    <t>LUCRE</t>
  </si>
  <si>
    <t>LUCRE WA IFR WPT</t>
  </si>
  <si>
    <t>LUKEY</t>
  </si>
  <si>
    <t>LUKEY QLD IFR WPT</t>
  </si>
  <si>
    <t>LYONS</t>
  </si>
  <si>
    <t>LYONS WA IFR WPT</t>
  </si>
  <si>
    <t>MACEL</t>
  </si>
  <si>
    <t>ZANEY QLD IFR WPT</t>
  </si>
  <si>
    <t>ZIGGI</t>
  </si>
  <si>
    <t>ZIGGI NSW IFR WPT</t>
  </si>
  <si>
    <t>ZORBA</t>
  </si>
  <si>
    <t>ZORBA QLD IFR WPT</t>
  </si>
  <si>
    <t>MOUNT BLACK QLD VFR WPT</t>
  </si>
  <si>
    <t>MOOLOOLABA QLD VFR WPT</t>
  </si>
  <si>
    <t>MOUNT BLACKWOOD QLD VFR WPT</t>
  </si>
  <si>
    <t>MOUNT BOLD RESV SA VFR WPT</t>
  </si>
  <si>
    <t>MOUNT BENSTEAD NT VFR WPT</t>
  </si>
  <si>
    <t>ALONE QLD IFR WPT</t>
  </si>
  <si>
    <t>ALOOF</t>
  </si>
  <si>
    <t>FORRESTANIA  U WA UNLICENCED</t>
  </si>
  <si>
    <t>YFTZ</t>
  </si>
  <si>
    <t>1608</t>
  </si>
  <si>
    <t>1447</t>
  </si>
  <si>
    <t>699</t>
  </si>
  <si>
    <t>197</t>
  </si>
  <si>
    <t>125</t>
  </si>
  <si>
    <t>965</t>
  </si>
  <si>
    <t>315</t>
  </si>
  <si>
    <t>112</t>
  </si>
  <si>
    <t>151</t>
  </si>
  <si>
    <t>BORDA QLD IFR WPT</t>
  </si>
  <si>
    <t>BOREE</t>
  </si>
  <si>
    <t>BOREE NSW IFR WPT</t>
  </si>
  <si>
    <t>BOWLY</t>
  </si>
  <si>
    <t>BOWLY QLD IFR WPT</t>
  </si>
  <si>
    <t>BOXER</t>
  </si>
  <si>
    <t>BOXER QLD IFR WPT</t>
  </si>
  <si>
    <t>BOYDI</t>
  </si>
  <si>
    <t>ALOOF SA IFR WPT</t>
  </si>
  <si>
    <t>ALORA</t>
  </si>
  <si>
    <t>ALORA QLD IFR WPT</t>
  </si>
  <si>
    <t>ALPAL</t>
  </si>
  <si>
    <t>ALPAL VIC IFR WPT</t>
  </si>
  <si>
    <t>ALTIR</t>
  </si>
  <si>
    <t>ALTIR SA IFR WPT</t>
  </si>
  <si>
    <t>ALTRO</t>
  </si>
  <si>
    <t>ALTRO SA IFR WPT</t>
  </si>
  <si>
    <t>AMBLE</t>
  </si>
  <si>
    <t>AMBLE QLD IFR WPT</t>
  </si>
  <si>
    <t>AMENZ</t>
  </si>
  <si>
    <t>AMENZ WA IFR WPT</t>
  </si>
  <si>
    <t>AMERY</t>
  </si>
  <si>
    <t>AMERY WA IFR WPT</t>
  </si>
  <si>
    <t>AMITY</t>
  </si>
  <si>
    <t>AMITY QLD IFR WPT</t>
  </si>
  <si>
    <t>ANGAS</t>
  </si>
  <si>
    <t>THUM</t>
  </si>
  <si>
    <t>THW</t>
  </si>
  <si>
    <t>TID</t>
  </si>
  <si>
    <t>TKER</t>
  </si>
  <si>
    <t>TLA</t>
  </si>
  <si>
    <t>TLC</t>
  </si>
  <si>
    <t>TLEE</t>
  </si>
  <si>
    <t>TLK</t>
  </si>
  <si>
    <t>TLKS</t>
  </si>
  <si>
    <t>TLN</t>
  </si>
  <si>
    <t>MTBL</t>
  </si>
  <si>
    <t>MTC</t>
  </si>
  <si>
    <t>FLAKE WA IFR WPT</t>
  </si>
  <si>
    <t>FLATS</t>
  </si>
  <si>
    <t>FLATS QLD IFR WPT</t>
  </si>
  <si>
    <t>FLIKI</t>
  </si>
  <si>
    <t>FLIKI TAS IFR WPT</t>
  </si>
  <si>
    <t>DEBEE QLD IFR WPT</t>
  </si>
  <si>
    <t>DEBOS</t>
  </si>
  <si>
    <t>DEBOS NSW IFR WPT</t>
  </si>
  <si>
    <t>DEBRA</t>
  </si>
  <si>
    <t>DEBRA WA IFR WPT</t>
  </si>
  <si>
    <t>DECEM</t>
  </si>
  <si>
    <t>DECEM WA IFR WPT</t>
  </si>
  <si>
    <t>KALGOORLIE/BOULDER WA AIRPORT</t>
  </si>
  <si>
    <t>YPKL</t>
  </si>
  <si>
    <t>PUCKAPUNYAL VIC AIRPORT</t>
  </si>
  <si>
    <t>YPKS</t>
  </si>
  <si>
    <t>GOOLWA  U SA UNLICENCED</t>
  </si>
  <si>
    <t>YGYM</t>
  </si>
  <si>
    <t>GYMPIE  U QLD UNLICENCED</t>
  </si>
  <si>
    <t>YHAA</t>
  </si>
  <si>
    <t>19_4600</t>
  </si>
  <si>
    <t>24_3720</t>
  </si>
  <si>
    <t>33_3819</t>
  </si>
  <si>
    <t>06_3937</t>
  </si>
  <si>
    <t>12_2887</t>
  </si>
  <si>
    <t>24_3937</t>
  </si>
  <si>
    <t>30_2887</t>
  </si>
  <si>
    <t>02_3999</t>
  </si>
  <si>
    <t>11_5610</t>
  </si>
  <si>
    <t>20_3999</t>
  </si>
  <si>
    <t>29_5610</t>
  </si>
  <si>
    <t>04_3032</t>
  </si>
  <si>
    <t>18_2195</t>
  </si>
  <si>
    <t>22_3032</t>
  </si>
  <si>
    <t>36_2195</t>
  </si>
  <si>
    <t>GASCO WA IFR WPT</t>
  </si>
  <si>
    <t>GATER</t>
  </si>
  <si>
    <t>KADEM WA IFR WPT</t>
  </si>
  <si>
    <t>KADUN</t>
  </si>
  <si>
    <t>KADUN WA IFR WPT</t>
  </si>
  <si>
    <t>KADUV</t>
  </si>
  <si>
    <t>KADUV NSW IFR WPT</t>
  </si>
  <si>
    <t>KAGUX</t>
  </si>
  <si>
    <t>KAGUX WA IFR WPT</t>
  </si>
  <si>
    <t>KAJUN</t>
  </si>
  <si>
    <t>KAJUN WA IFR WPT</t>
  </si>
  <si>
    <t>KALAM</t>
  </si>
  <si>
    <t>KALAM WA IFR WPT</t>
  </si>
  <si>
    <t>REDCLIFFE QLD AIRPORT</t>
  </si>
  <si>
    <t>YREN</t>
  </si>
  <si>
    <t>RENMARK SA AIRPORT</t>
  </si>
  <si>
    <t>YRID</t>
  </si>
  <si>
    <t>RIDDELL  U VIC UNLICENCED</t>
  </si>
  <si>
    <t>GORDO NSW IFR WPT</t>
  </si>
  <si>
    <t>GOSSI</t>
  </si>
  <si>
    <t>GOSSI WA IFR WPT</t>
  </si>
  <si>
    <t>GRATE</t>
  </si>
  <si>
    <t>GRATE QLD IFR WPT</t>
  </si>
  <si>
    <t>GREAV</t>
  </si>
  <si>
    <t>GREAV NSW IFR WPT</t>
  </si>
  <si>
    <t>GREGA</t>
  </si>
  <si>
    <t>GREGA NT IFR WPT</t>
  </si>
  <si>
    <t>GRELY</t>
  </si>
  <si>
    <t>SHUTE HARBOUR  U QLD UNLICENCED</t>
  </si>
  <si>
    <t>NORTHERN TIP BERSERKERS QLD VFR WPT</t>
  </si>
  <si>
    <t>KOT</t>
  </si>
  <si>
    <t>ST IVES SHOWGROUND NSW VFR WPT</t>
  </si>
  <si>
    <t>ELIZABETH RIVER BRIDGE NT VFR WPT</t>
  </si>
  <si>
    <t>ETON QLD VFR WPT</t>
  </si>
  <si>
    <t>EAST PT NT VFR WPT</t>
  </si>
  <si>
    <t>ETA AWK</t>
  </si>
  <si>
    <t>ALT</t>
  </si>
  <si>
    <t>MEG</t>
  </si>
  <si>
    <t>MELE</t>
  </si>
  <si>
    <t>MELS</t>
  </si>
  <si>
    <t>MEV</t>
  </si>
  <si>
    <t>MFH</t>
  </si>
  <si>
    <t>MFN</t>
  </si>
  <si>
    <t>MGL</t>
  </si>
  <si>
    <t>MGLO</t>
  </si>
  <si>
    <t>MGN</t>
  </si>
  <si>
    <t>MHD</t>
  </si>
  <si>
    <t>MHGO</t>
  </si>
  <si>
    <t>MHT</t>
  </si>
  <si>
    <t>MHY</t>
  </si>
  <si>
    <t>MIE</t>
  </si>
  <si>
    <t>YRMD</t>
  </si>
  <si>
    <t>RICHMOND (QLD)  U QLD UNLICENCED</t>
  </si>
  <si>
    <t>YRNG</t>
  </si>
  <si>
    <t>RAMINGINING NT AIRPORT</t>
  </si>
  <si>
    <t>YROB</t>
  </si>
  <si>
    <t>ROBINHOOD  U QLD UNLICENCED</t>
  </si>
  <si>
    <t>YROI</t>
  </si>
  <si>
    <t>ROBINVALE VIC AIRPORT</t>
  </si>
  <si>
    <t>YROM</t>
  </si>
  <si>
    <t>GLENN QLD IFR WPT</t>
  </si>
  <si>
    <t>GNOME</t>
  </si>
  <si>
    <t>GNOME SA IFR WPT</t>
  </si>
  <si>
    <t>LONG DECIMAL</t>
  </si>
  <si>
    <t>LONG MIN.DEC</t>
  </si>
  <si>
    <t>LAT MIN.DEC</t>
  </si>
  <si>
    <t>SUANN</t>
  </si>
  <si>
    <t>SUANN NT IFR WPT</t>
  </si>
  <si>
    <t>SUBUM</t>
  </si>
  <si>
    <t>SUBUM SA IFR WPT</t>
  </si>
  <si>
    <t>SULLY</t>
  </si>
  <si>
    <t>SULLY SA IFR WPT</t>
  </si>
  <si>
    <t>HARRO VIC IFR WPT</t>
  </si>
  <si>
    <t>HAWKE</t>
  </si>
  <si>
    <t>HAWKE QLD IFR WPT</t>
  </si>
  <si>
    <t>HAWKI</t>
  </si>
  <si>
    <t>HAWKI QLD IFR WPT</t>
  </si>
  <si>
    <t>HAYES</t>
  </si>
  <si>
    <t>HAYES VIC IFR WPT</t>
  </si>
  <si>
    <t>HEALE</t>
  </si>
  <si>
    <t>HEALE QLD IFR WPT</t>
  </si>
  <si>
    <t>HECTO</t>
  </si>
  <si>
    <t>HECTO WA IFR WPT</t>
  </si>
  <si>
    <t>HEIDI</t>
  </si>
  <si>
    <t>HEIDI NT IFR WPT</t>
  </si>
  <si>
    <t>HELIX</t>
  </si>
  <si>
    <t>HELIX TAS IFR WPT</t>
  </si>
  <si>
    <t>HELLI</t>
  </si>
  <si>
    <t>HELLI NT IFR WPT</t>
  </si>
  <si>
    <t>WMF</t>
  </si>
  <si>
    <t>WMP</t>
  </si>
  <si>
    <t>WMR</t>
  </si>
  <si>
    <t>WMS</t>
  </si>
  <si>
    <t>WNFE</t>
  </si>
  <si>
    <t>DONCASTER SHOPPINGTOWN VIC VFR WPT</t>
  </si>
  <si>
    <t>DEDERANG SUBSTATION VIC VFR WPT</t>
  </si>
  <si>
    <t>ONELU QLD IFR WPT</t>
  </si>
  <si>
    <t>ONIVI</t>
  </si>
  <si>
    <t>ONIVI QLD IFR WPT</t>
  </si>
  <si>
    <t>ONOXA</t>
  </si>
  <si>
    <t>ONOXA WA IFR WPT</t>
  </si>
  <si>
    <t>OPABA</t>
  </si>
  <si>
    <t>OPABA NT IFR WPT</t>
  </si>
  <si>
    <t>OPTIC</t>
  </si>
  <si>
    <t>OPTIC NSW IFR WPT</t>
  </si>
  <si>
    <t>ORTOS</t>
  </si>
  <si>
    <t>ORTOS QLD IFR WPT</t>
  </si>
  <si>
    <t>OSTIN</t>
  </si>
  <si>
    <t>OSTIN NSW IFR WPT</t>
  </si>
  <si>
    <t>OVENS</t>
  </si>
  <si>
    <t>OVENS QLD IFR WPT</t>
  </si>
  <si>
    <t>OWENS</t>
  </si>
  <si>
    <t>MOUNT SOMERVILLE NSW VFR WPT</t>
  </si>
  <si>
    <t>SOUTH PINNACLE QLD VFR WPT</t>
  </si>
  <si>
    <t>SOUTH PARA RESV SA VFR WPT</t>
  </si>
  <si>
    <t>STANWELL POWER STN QLD VFR WPT</t>
  </si>
  <si>
    <t>SOUTHPORT QLD VFR WPT</t>
  </si>
  <si>
    <t>SARINA QLD VFR WPT</t>
  </si>
  <si>
    <t>STROUD ROAD NSW VFR WPT</t>
  </si>
  <si>
    <t>SPLIT ROCK RESV NSW VFR WPT</t>
  </si>
  <si>
    <t>STANSBURY SA VFR WPT</t>
  </si>
  <si>
    <t>SIMPSON GAP NT VFR WPT</t>
  </si>
  <si>
    <t>SANDERSTON SA VFR WPT</t>
  </si>
  <si>
    <t>SAMSONVALE QLD VFR WPT</t>
  </si>
  <si>
    <t>SCOTT CREEK NT VFR WPT</t>
  </si>
  <si>
    <t>STOTTS IS NSW VFR WPT</t>
  </si>
  <si>
    <t>03_4547</t>
  </si>
  <si>
    <t>21_4547</t>
  </si>
  <si>
    <t>LSTNDB</t>
  </si>
  <si>
    <t>HDG RADIANS</t>
  </si>
  <si>
    <t>WAYPOINT</t>
  </si>
  <si>
    <t>BLANK</t>
  </si>
  <si>
    <t>LAT RADIANS</t>
  </si>
  <si>
    <t>LONG RADIANS</t>
  </si>
  <si>
    <t>TRK (MAG)</t>
  </si>
  <si>
    <t>WIND DIRECTION (MAG)</t>
  </si>
  <si>
    <t>HDG CORRECTION (RAD)</t>
  </si>
  <si>
    <t>KLAX</t>
  </si>
  <si>
    <t>KJFK</t>
  </si>
  <si>
    <t>JOHN F KENNEDY AIRPORT USA</t>
  </si>
  <si>
    <t>LOS ANGELES AIRPORT USA</t>
  </si>
  <si>
    <t>TAXI</t>
  </si>
  <si>
    <t>FUEL REQ'D</t>
  </si>
  <si>
    <t>MARGIN</t>
  </si>
  <si>
    <t>ENDURANCE</t>
  </si>
  <si>
    <t>FROM</t>
  </si>
  <si>
    <t>MIN</t>
  </si>
  <si>
    <t>LTR</t>
  </si>
  <si>
    <t>PILOT NOTES</t>
  </si>
  <si>
    <t>SARTIME</t>
  </si>
  <si>
    <t>DATE TIME</t>
  </si>
  <si>
    <t>LEINSTER WA NAVAID</t>
  </si>
  <si>
    <t>LTDME</t>
  </si>
  <si>
    <t>LTNDB</t>
  </si>
  <si>
    <t>LTNNDB</t>
  </si>
  <si>
    <t>LAVERTON WA NAVAID</t>
  </si>
  <si>
    <t>LTVNDB</t>
  </si>
  <si>
    <t>29_5695</t>
  </si>
  <si>
    <t>06_3999</t>
  </si>
  <si>
    <t>12_1968</t>
  </si>
  <si>
    <t>24_3999</t>
  </si>
  <si>
    <t>30_1968</t>
  </si>
  <si>
    <t>12_2812</t>
  </si>
  <si>
    <t>30_2812</t>
  </si>
  <si>
    <t>12_5433</t>
  </si>
  <si>
    <t>30_5433</t>
  </si>
  <si>
    <t>14_5643</t>
  </si>
  <si>
    <t>18_10203</t>
  </si>
  <si>
    <t>32_5643</t>
  </si>
  <si>
    <t>36_10203</t>
  </si>
  <si>
    <t>09_3826</t>
  </si>
  <si>
    <t>18_2585</t>
  </si>
  <si>
    <t>27_3826</t>
  </si>
  <si>
    <t>36_2585</t>
  </si>
  <si>
    <t>06_6030</t>
  </si>
  <si>
    <t>14_2887</t>
  </si>
  <si>
    <t>24_6030</t>
  </si>
  <si>
    <t>32_2887</t>
  </si>
  <si>
    <t>TOWNSVILLE QLD NAVAID</t>
  </si>
  <si>
    <t>ITLILS</t>
  </si>
  <si>
    <t>ITLLLZ</t>
  </si>
  <si>
    <t>HAVANNAH IS QLD VFR WPT</t>
  </si>
  <si>
    <t>CESSNOCK  U NSW UNLICENCED</t>
  </si>
  <si>
    <t>YCNM</t>
  </si>
  <si>
    <t>LANOP WA IFR WPT</t>
  </si>
  <si>
    <t>LARAB</t>
  </si>
  <si>
    <t>VTG</t>
  </si>
  <si>
    <t>WAD</t>
  </si>
  <si>
    <t>WAG</t>
  </si>
  <si>
    <t>WAM</t>
  </si>
  <si>
    <t>06R_3773</t>
  </si>
  <si>
    <t>CID HARBOUR QLD VFR WPT</t>
  </si>
  <si>
    <t>NALAR</t>
  </si>
  <si>
    <t>NALAR WA IFR WPT</t>
  </si>
  <si>
    <t>NAMBU</t>
  </si>
  <si>
    <t>CHANNEL IS NT VFR WPT</t>
  </si>
  <si>
    <t>CHILTERN VIC VFR WPT</t>
  </si>
  <si>
    <t>CHIPBOARD FACTORY NSW VFR WPT</t>
  </si>
  <si>
    <t>18_5381</t>
  </si>
  <si>
    <t>27_1739</t>
  </si>
  <si>
    <t>36_5381</t>
  </si>
  <si>
    <t>05_4619</t>
  </si>
  <si>
    <t>17_5531</t>
  </si>
  <si>
    <t>23_4619</t>
  </si>
  <si>
    <t>35_5531</t>
  </si>
  <si>
    <t>14_3600</t>
  </si>
  <si>
    <t>32_3600</t>
  </si>
  <si>
    <t>08_4501</t>
  </si>
  <si>
    <t>17_2503</t>
  </si>
  <si>
    <t>26_4501</t>
  </si>
  <si>
    <t>35_2503</t>
  </si>
  <si>
    <t>02_2730</t>
  </si>
  <si>
    <t>08_3149</t>
  </si>
  <si>
    <t>20_2730</t>
  </si>
  <si>
    <t>26_3149</t>
  </si>
  <si>
    <t>BORDERTOWN  U SA UNLICENCED</t>
  </si>
  <si>
    <t>YBOU</t>
  </si>
  <si>
    <t>BOULIA QLD AIRPORT</t>
  </si>
  <si>
    <t>YBPI</t>
  </si>
  <si>
    <t>HORNIBROOK VIADUCT QLD VFR WPT</t>
  </si>
  <si>
    <t>HOBART CBD TAS VFR WPT</t>
  </si>
  <si>
    <t>HOOD PT WA VFR WPT</t>
  </si>
  <si>
    <t>HINZE DAM WALL QLD VFR WPT</t>
  </si>
  <si>
    <t>RKI</t>
  </si>
  <si>
    <t>RLR</t>
  </si>
  <si>
    <t>RLY</t>
  </si>
  <si>
    <t>RMH</t>
  </si>
  <si>
    <t>RMT</t>
  </si>
  <si>
    <t>RNN</t>
  </si>
  <si>
    <t>ROHM</t>
  </si>
  <si>
    <t>ROK</t>
  </si>
  <si>
    <t>RRDM</t>
  </si>
  <si>
    <t>RSEW</t>
  </si>
  <si>
    <t>RSH</t>
  </si>
  <si>
    <t>RTY</t>
  </si>
  <si>
    <t>RUIS</t>
  </si>
  <si>
    <t>RUT</t>
  </si>
  <si>
    <t>RVB</t>
  </si>
  <si>
    <t>RVTN</t>
  </si>
  <si>
    <t>RYB</t>
  </si>
  <si>
    <t>SADD</t>
  </si>
  <si>
    <t>SALW</t>
  </si>
  <si>
    <t>SAND</t>
  </si>
  <si>
    <t>SAU</t>
  </si>
  <si>
    <t>SBD</t>
  </si>
  <si>
    <t>SBIT</t>
  </si>
  <si>
    <t>SBK</t>
  </si>
  <si>
    <t>SBR</t>
  </si>
  <si>
    <t>SBU</t>
  </si>
  <si>
    <t>SCG</t>
  </si>
  <si>
    <t>SCRK</t>
  </si>
  <si>
    <t>SCTY</t>
  </si>
  <si>
    <t>SDG</t>
  </si>
  <si>
    <t>SDP</t>
  </si>
  <si>
    <t>SDS</t>
  </si>
  <si>
    <t>SEC</t>
  </si>
  <si>
    <t>SEL</t>
  </si>
  <si>
    <t>SFE</t>
  </si>
  <si>
    <t>SFG</t>
  </si>
  <si>
    <t>SGK</t>
  </si>
  <si>
    <t>BURTO QLD IFR WPT</t>
  </si>
  <si>
    <t>BUTPA</t>
  </si>
  <si>
    <t>BUTPA NT IFR WPT</t>
  </si>
  <si>
    <t>CABAL</t>
  </si>
  <si>
    <t>CABAL WA IFR WPT</t>
  </si>
  <si>
    <t>CALAR</t>
  </si>
  <si>
    <t>CALAR SA IFR WPT</t>
  </si>
  <si>
    <t>CALLI</t>
  </si>
  <si>
    <t>CALLI QLD IFR WPT</t>
  </si>
  <si>
    <t>CAMUS</t>
  </si>
  <si>
    <t>CAMUS TAS IFR WPT</t>
  </si>
  <si>
    <t>CANAC</t>
  </si>
  <si>
    <t>CANAC WA IFR WPT</t>
  </si>
  <si>
    <t>CANDY</t>
  </si>
  <si>
    <t>CANDY SA IFR WPT</t>
  </si>
  <si>
    <t>CANIP</t>
  </si>
  <si>
    <t>CANIP WA IFR WPT</t>
  </si>
  <si>
    <t>CANTY</t>
  </si>
  <si>
    <t>CANTY VIC IFR WPT</t>
  </si>
  <si>
    <t>CAPER</t>
  </si>
  <si>
    <t>CAPER NSW IFR WPT</t>
  </si>
  <si>
    <t>CAPET</t>
  </si>
  <si>
    <t>CAPET SA IFR WPT</t>
  </si>
  <si>
    <t>CAPRI</t>
  </si>
  <si>
    <t>CAPRI QLD IFR WPT</t>
  </si>
  <si>
    <t>CARBA</t>
  </si>
  <si>
    <t>CARBA QLD IFR WPT</t>
  </si>
  <si>
    <t>CARBY</t>
  </si>
  <si>
    <t>CARBY QLD IFR WPT</t>
  </si>
  <si>
    <t>CARDO</t>
  </si>
  <si>
    <t>CARDO NT IFR WPT</t>
  </si>
  <si>
    <t>CARMN</t>
  </si>
  <si>
    <t>BAXT</t>
  </si>
  <si>
    <t>GLENROY MEATWORKS WA UNLICENCED</t>
  </si>
  <si>
    <t>31_6557</t>
  </si>
  <si>
    <t>07_3495</t>
  </si>
  <si>
    <t>25_3495</t>
  </si>
  <si>
    <t>FRANCESDAY</t>
  </si>
  <si>
    <t>FRANCES DAY HAWKESTONE CREEK WA UNLICENCED</t>
  </si>
  <si>
    <t>05_1967</t>
  </si>
  <si>
    <t>23_1967</t>
  </si>
  <si>
    <t>FOX</t>
  </si>
  <si>
    <t>FOX RIVER WA UNLICENCED</t>
  </si>
  <si>
    <t>16_3607</t>
  </si>
  <si>
    <t>34_3607</t>
  </si>
  <si>
    <t>FOSSIL DOWNS WA UNLICENCED</t>
  </si>
  <si>
    <t>06_3607</t>
  </si>
  <si>
    <t>24_3607</t>
  </si>
  <si>
    <t>FLORA VALLEY WA UNLICENCED</t>
  </si>
  <si>
    <t>08_3702</t>
  </si>
  <si>
    <t>26_3702</t>
  </si>
  <si>
    <t>MTBA</t>
  </si>
  <si>
    <t>PINKY NSW IFR WPT</t>
  </si>
  <si>
    <t>PIPOV</t>
  </si>
  <si>
    <t>PIPOV WA IFR WPT</t>
  </si>
  <si>
    <t>PIPPA</t>
  </si>
  <si>
    <t>ESCOTT  U QLD UNLICENCED</t>
  </si>
  <si>
    <t>ESPERANCE WA AIRPORT</t>
  </si>
  <si>
    <t>YEUO</t>
  </si>
  <si>
    <t>EULO  U QLD UNLICENCED</t>
  </si>
  <si>
    <t>YEVD</t>
  </si>
  <si>
    <t>EVANS HEAD  U NSW UNLICENCED</t>
  </si>
  <si>
    <t>YFBS</t>
  </si>
  <si>
    <t>FORBES NSW AIRPORT</t>
  </si>
  <si>
    <t>YFLI</t>
  </si>
  <si>
    <t>DORIC NT IFR WPT</t>
  </si>
  <si>
    <t>DOSAM</t>
  </si>
  <si>
    <t>DOSAM NT IFR WPT</t>
  </si>
  <si>
    <t>DOSEL</t>
  </si>
  <si>
    <t>DOSEL VIC IFR WPT</t>
  </si>
  <si>
    <t>DOTAP</t>
  </si>
  <si>
    <t>DOTAP NT IFR WPT</t>
  </si>
  <si>
    <t>DOTOD</t>
  </si>
  <si>
    <t>DOTOD QLD IFR WPT</t>
  </si>
  <si>
    <t>SLOOP SA IFR WPT</t>
  </si>
  <si>
    <t>SMIFF</t>
  </si>
  <si>
    <t>SMIFF NSW IFR WPT</t>
  </si>
  <si>
    <t>SMOKA</t>
  </si>
  <si>
    <t>SMOKA QLD IFR WPT</t>
  </si>
  <si>
    <t>SNAPA WA IFR WPT</t>
  </si>
  <si>
    <t>SNOOD</t>
  </si>
  <si>
    <t>DPODME</t>
  </si>
  <si>
    <t>WIND DIRECTION CORRECTED FOR MAG VAR</t>
  </si>
  <si>
    <t>YAK</t>
  </si>
  <si>
    <t>GAOL WATER TOWER NT VFR WPT</t>
  </si>
  <si>
    <t>HADEN QLD VFR WPT</t>
  </si>
  <si>
    <t>HAREFIELD NSW VFR WPT</t>
  </si>
  <si>
    <t>HALL ACT VFR WPT</t>
  </si>
  <si>
    <t>VALDA QLD IFR WPT</t>
  </si>
  <si>
    <t>VALDZ</t>
  </si>
  <si>
    <t>VALDZ QLD IFR WPT</t>
  </si>
  <si>
    <t>VARLY</t>
  </si>
  <si>
    <t>VARLY NSW IFR WPT</t>
  </si>
  <si>
    <t>VEGAH</t>
  </si>
  <si>
    <t>VEGAH NSW IFR WPT</t>
  </si>
  <si>
    <t>VENEL</t>
  </si>
  <si>
    <t>VENEL NSW IFR WPT</t>
  </si>
  <si>
    <t>VEPAS</t>
  </si>
  <si>
    <t>VEPAS NSW IFR WPT</t>
  </si>
  <si>
    <t>VEPUD</t>
  </si>
  <si>
    <t>VEPUD WA IFR WPT</t>
  </si>
  <si>
    <t>VERIS</t>
  </si>
  <si>
    <t>VERIS WA IFR WPT</t>
  </si>
  <si>
    <t>VESUN</t>
  </si>
  <si>
    <t>VESUN NSW IFR WPT</t>
  </si>
  <si>
    <t>VETAL</t>
  </si>
  <si>
    <t>VETAL SA IFR WPT</t>
  </si>
  <si>
    <t>VIBUX</t>
  </si>
  <si>
    <t>VIBUX WA IFR WPT</t>
  </si>
  <si>
    <t>VICTA</t>
  </si>
  <si>
    <t>IND</t>
  </si>
  <si>
    <t>INGL</t>
  </si>
  <si>
    <t>IPHL</t>
  </si>
  <si>
    <t>ISB</t>
  </si>
  <si>
    <t>YSHT</t>
  </si>
  <si>
    <t>SHEPPARTON VIC AIRPORT</t>
  </si>
  <si>
    <t>YSHW</t>
  </si>
  <si>
    <t>HOLSWORTHY NSW AIRPORT</t>
  </si>
  <si>
    <t>YSII</t>
  </si>
  <si>
    <t>SAIBAI IS  U QLD UNLICENCED</t>
  </si>
  <si>
    <t>YSLK</t>
  </si>
  <si>
    <t>SEA LAKE VIC AIRPORT</t>
  </si>
  <si>
    <t>YSMI</t>
  </si>
  <si>
    <t>SMITHTON TAS AIRPORT</t>
  </si>
  <si>
    <t>YSNB</t>
  </si>
  <si>
    <t>NICLA NSW IFR WPT</t>
  </si>
  <si>
    <t>NICOL</t>
  </si>
  <si>
    <t>NICOL NT IFR WPT</t>
  </si>
  <si>
    <t>NIFFA</t>
  </si>
  <si>
    <t>NIFFA QLD IFR WPT</t>
  </si>
  <si>
    <t>NIFTI</t>
  </si>
  <si>
    <t>NIFTI VIC IFR WPT</t>
  </si>
  <si>
    <t>NIKIL</t>
  </si>
  <si>
    <t>NIKIL QLD IFR WPT</t>
  </si>
  <si>
    <t>NIKOM</t>
  </si>
  <si>
    <t>NIKOM WA IFR WPT</t>
  </si>
  <si>
    <t>NINOB</t>
  </si>
  <si>
    <t>NINOB WA IFR WPT</t>
  </si>
  <si>
    <t>NIPEM</t>
  </si>
  <si>
    <t>BNANDB</t>
  </si>
  <si>
    <t>BALLINA NSW NAVAID</t>
  </si>
  <si>
    <t>BNDME</t>
  </si>
  <si>
    <t>BRISBANE QLD NAVAID</t>
  </si>
  <si>
    <t>BNNDB</t>
  </si>
  <si>
    <t>BNSNDB</t>
  </si>
  <si>
    <t>BAIRNSDALE VIC NAVAID</t>
  </si>
  <si>
    <t>BNVOR</t>
  </si>
  <si>
    <t>BOLLOC</t>
  </si>
  <si>
    <t>BOLINDA VIC NAVAID</t>
  </si>
  <si>
    <t>BORNDB</t>
  </si>
  <si>
    <t>BORDERTOWN SA NAVAID</t>
  </si>
  <si>
    <t>BORVOR</t>
  </si>
  <si>
    <t>BOUNDB</t>
  </si>
  <si>
    <t>BOULIA QLD NAVAID</t>
  </si>
  <si>
    <t>BRLNDB</t>
  </si>
  <si>
    <t>BORROLOOLA NT NAVAID</t>
  </si>
  <si>
    <t>BRMDME</t>
  </si>
  <si>
    <t>BROOME WA NAVAID</t>
  </si>
  <si>
    <t>BRMNDB</t>
  </si>
  <si>
    <t>GEKKO NT IFR WPT</t>
  </si>
  <si>
    <t>GEMAC</t>
  </si>
  <si>
    <t>GEMAC NSW IFR WPT</t>
  </si>
  <si>
    <t>GERTY</t>
  </si>
  <si>
    <t>GERTY WA IFR WPT</t>
  </si>
  <si>
    <t>GIBBO</t>
  </si>
  <si>
    <t>LONGFORD CREEK QLD VFR WPT</t>
  </si>
  <si>
    <t>LAKE FROME SA VFR WPT</t>
  </si>
  <si>
    <t>LAKE FINNISS NT VFR WPT</t>
  </si>
  <si>
    <t>LAKE GININDERRA ACT VFR WPT</t>
  </si>
  <si>
    <t>DISTANCE TOTAL</t>
  </si>
  <si>
    <t>TIME TOTAL</t>
  </si>
  <si>
    <t>WIND CORRECTION EQUATION PARTS</t>
  </si>
  <si>
    <t>TRUE COURSE</t>
  </si>
  <si>
    <t>DUVOR</t>
  </si>
  <si>
    <t>DYSNDB</t>
  </si>
  <si>
    <t>GTHDME</t>
  </si>
  <si>
    <t>PLUGA</t>
  </si>
  <si>
    <t>PLUGA NSW IFR WPT</t>
  </si>
  <si>
    <t>PLUTO</t>
  </si>
  <si>
    <t>PLUTO QLD IFR WPT</t>
  </si>
  <si>
    <t>POKEY</t>
  </si>
  <si>
    <t>POKEY NSW IFR WPT</t>
  </si>
  <si>
    <t>POKIP</t>
  </si>
  <si>
    <t>POKIP WA IFR WPT</t>
  </si>
  <si>
    <t>POLEV</t>
  </si>
  <si>
    <t>POLEV SA IFR WPT</t>
  </si>
  <si>
    <t>POLSO</t>
  </si>
  <si>
    <t>POLSO NSW IFR WPT</t>
  </si>
  <si>
    <t>POLUM</t>
  </si>
  <si>
    <t>POLUM WA IFR WPT</t>
  </si>
  <si>
    <t>POMOT</t>
  </si>
  <si>
    <t>TUMBY BAY  U SA UNLICENCED</t>
  </si>
  <si>
    <t>NFDME</t>
  </si>
  <si>
    <t>YTBR</t>
  </si>
  <si>
    <t>TIMBER CREEK  U NT UNLICENCED</t>
  </si>
  <si>
    <t>YTDN</t>
  </si>
  <si>
    <t>TOORADIN  U VIC UNLICENCED</t>
  </si>
  <si>
    <t>YTDR</t>
  </si>
  <si>
    <t>COCOS (KEELING) IS WA NAVAID</t>
  </si>
  <si>
    <t>CCKLOC</t>
  </si>
  <si>
    <t>CHURCH CREEK NSW NAVAID</t>
  </si>
  <si>
    <t>CCNDB</t>
  </si>
  <si>
    <t>BOWEN</t>
  </si>
  <si>
    <t>BPI</t>
  </si>
  <si>
    <t>BPN</t>
  </si>
  <si>
    <t>BRGE</t>
  </si>
  <si>
    <t>BRH</t>
  </si>
  <si>
    <t>BRI</t>
  </si>
  <si>
    <t>BRIN</t>
  </si>
  <si>
    <t>BRNJ</t>
  </si>
  <si>
    <t>BRR</t>
  </si>
  <si>
    <t>BRY</t>
  </si>
  <si>
    <t>BSL</t>
  </si>
  <si>
    <t>BSP</t>
  </si>
  <si>
    <t>BTI</t>
  </si>
  <si>
    <t>BTJ</t>
  </si>
  <si>
    <t>BTM</t>
  </si>
  <si>
    <t>BTO</t>
  </si>
  <si>
    <t>BTON</t>
  </si>
  <si>
    <t>BUB</t>
  </si>
  <si>
    <t>BUCN</t>
  </si>
  <si>
    <t>BUCP</t>
  </si>
  <si>
    <t>BUG</t>
  </si>
  <si>
    <t>BURR</t>
  </si>
  <si>
    <t>BOWEN  U QLD UNLICENCED</t>
  </si>
  <si>
    <t>YBWP</t>
  </si>
  <si>
    <t>NIPEM WA IFR WPT</t>
  </si>
  <si>
    <t>NIVED</t>
  </si>
  <si>
    <t>NIVED NT IFR WPT</t>
  </si>
  <si>
    <t>NOBAR</t>
  </si>
  <si>
    <t>NOBAR NSW IFR WPT</t>
  </si>
  <si>
    <t>NOCKI</t>
  </si>
  <si>
    <t>MKNDB</t>
  </si>
  <si>
    <t>MKVOR</t>
  </si>
  <si>
    <t>MLDME</t>
  </si>
  <si>
    <t>MLVOR</t>
  </si>
  <si>
    <t>MLYVOR</t>
  </si>
  <si>
    <t>MALENY QLD NAVAID</t>
  </si>
  <si>
    <t>MNENDB</t>
  </si>
  <si>
    <t>MOUNT KEITH WA NAVAID</t>
  </si>
  <si>
    <t>MNGNDB</t>
  </si>
  <si>
    <t>MANGALORE VIC NAVAID</t>
  </si>
  <si>
    <t>MNGVOR</t>
  </si>
  <si>
    <t>MOGNDB</t>
  </si>
  <si>
    <t>MOUNT MAGNET WA NAVAID</t>
  </si>
  <si>
    <t>MORNDB</t>
  </si>
  <si>
    <t>PERAT</t>
  </si>
  <si>
    <t>PERAT NT IFR WPT</t>
  </si>
  <si>
    <t>PERCH</t>
  </si>
  <si>
    <t>MOUNT GRAVATT QLD VFR WPT</t>
  </si>
  <si>
    <t>PORT HEDLAND WA AIRPORT</t>
  </si>
  <si>
    <t>YPPF</t>
  </si>
  <si>
    <t>PARAFIELD SA AIRPORT</t>
  </si>
  <si>
    <t>PERTH WA AIRPORT</t>
  </si>
  <si>
    <t>YPTN</t>
  </si>
  <si>
    <t>YKID</t>
  </si>
  <si>
    <t>KIDSTON  U QLD UNLICENCED</t>
  </si>
  <si>
    <t>YKIG</t>
  </si>
  <si>
    <t>KINGSTON  U SA UNLICENCED</t>
  </si>
  <si>
    <t>YKII</t>
  </si>
  <si>
    <t>KING IS TAS AIRPORT</t>
  </si>
  <si>
    <t>YKKG</t>
  </si>
  <si>
    <t>KALKGURUNG NT AIRPORT</t>
  </si>
  <si>
    <t>YKLE</t>
  </si>
  <si>
    <t>TEMORA NSW AIRPORT</t>
  </si>
  <si>
    <t>YTGM</t>
  </si>
  <si>
    <t>PRIMROSE SANDS TAS VFR WPT</t>
  </si>
  <si>
    <t>PARRAMATTA NSW VFR WPT</t>
  </si>
  <si>
    <t>PROSSERS SUGARLOAF TAS VFR WPT</t>
  </si>
  <si>
    <t>PROSPECT RESV NSW VFR WPT</t>
  </si>
  <si>
    <t>POINT STEPHENS NSW VFR WPT</t>
  </si>
  <si>
    <t>PROSTON QLD VFR WPT</t>
  </si>
  <si>
    <t>PORT DOUGLAS QLD VFR WPT</t>
  </si>
  <si>
    <t>PETRIE QLD VFR WPT</t>
  </si>
  <si>
    <t>SNAKE BAY NT AIRPORT</t>
  </si>
  <si>
    <t>YSNF</t>
  </si>
  <si>
    <t>YQRN</t>
  </si>
  <si>
    <t>QUORN  U SA UNLICENCED</t>
  </si>
  <si>
    <t>DAMIN QLD IFR WPT</t>
  </si>
  <si>
    <t>DANKS</t>
  </si>
  <si>
    <t>DANKS VIC IFR WPT</t>
  </si>
  <si>
    <t>DANVA</t>
  </si>
  <si>
    <t>DANVA SA IFR WPT</t>
  </si>
  <si>
    <t>DAOVO</t>
  </si>
  <si>
    <t>DAOVO WA IFR WPT</t>
  </si>
  <si>
    <t>DAPPA</t>
  </si>
  <si>
    <t>BOA</t>
  </si>
  <si>
    <t>BOAR</t>
  </si>
  <si>
    <t>BODD</t>
  </si>
  <si>
    <t>BOON</t>
  </si>
  <si>
    <t>BOV</t>
  </si>
  <si>
    <t>BOW</t>
  </si>
  <si>
    <t>SORTU WA IFR WPT</t>
  </si>
  <si>
    <t>SPARK</t>
  </si>
  <si>
    <t>SPARK NSW IFR WPT</t>
  </si>
  <si>
    <t>BBAY</t>
  </si>
  <si>
    <t>BBBG</t>
  </si>
  <si>
    <t>BBG</t>
  </si>
  <si>
    <t>BBH</t>
  </si>
  <si>
    <t>BBI</t>
  </si>
  <si>
    <t>BCH</t>
  </si>
  <si>
    <t>BCM</t>
  </si>
  <si>
    <t>BCT</t>
  </si>
  <si>
    <t>BCTY</t>
  </si>
  <si>
    <t>BDF</t>
  </si>
  <si>
    <t>BDH</t>
  </si>
  <si>
    <t>BDT</t>
  </si>
  <si>
    <t>BDTN</t>
  </si>
  <si>
    <t>BDWD</t>
  </si>
  <si>
    <t>BEE</t>
  </si>
  <si>
    <t>BEN</t>
  </si>
  <si>
    <t>BENT</t>
  </si>
  <si>
    <t>CGB</t>
  </si>
  <si>
    <t>CGD</t>
  </si>
  <si>
    <t>CGE</t>
  </si>
  <si>
    <t>CGF</t>
  </si>
  <si>
    <t>CGH</t>
  </si>
  <si>
    <t>CGM</t>
  </si>
  <si>
    <t>CGR</t>
  </si>
  <si>
    <t>CHAP</t>
  </si>
  <si>
    <t>CHI</t>
  </si>
  <si>
    <t>CHN</t>
  </si>
  <si>
    <t>CIB</t>
  </si>
  <si>
    <t>CIH</t>
  </si>
  <si>
    <t>CIK</t>
  </si>
  <si>
    <t>CIS</t>
  </si>
  <si>
    <t>CJN</t>
  </si>
  <si>
    <t>CKO</t>
  </si>
  <si>
    <t>CKT</t>
  </si>
  <si>
    <t>CLJ</t>
  </si>
  <si>
    <t>CLLN</t>
  </si>
  <si>
    <t>CLMN</t>
  </si>
  <si>
    <t>CLO</t>
  </si>
  <si>
    <t>CLOY</t>
  </si>
  <si>
    <t>CLS</t>
  </si>
  <si>
    <t>CMDR</t>
  </si>
  <si>
    <t>CNB</t>
  </si>
  <si>
    <t>04_2297</t>
  </si>
  <si>
    <t>16_6936</t>
  </si>
  <si>
    <t>22_2297</t>
  </si>
  <si>
    <t>34_6936</t>
  </si>
  <si>
    <t>08_4800</t>
  </si>
  <si>
    <t>15_5000</t>
  </si>
  <si>
    <t>26_4800</t>
  </si>
  <si>
    <t>33_5000</t>
  </si>
  <si>
    <t>10_4600</t>
  </si>
  <si>
    <t>28_4600</t>
  </si>
  <si>
    <t>05_2559</t>
  </si>
  <si>
    <t>KIRAN QLD IFR WPT</t>
  </si>
  <si>
    <t>KLAVA</t>
  </si>
  <si>
    <t>TALLANGATTA CAUSEWAY VIC VFR WPT</t>
  </si>
  <si>
    <t>03_3098</t>
  </si>
  <si>
    <t>GRANITEGOLD</t>
  </si>
  <si>
    <t>GRANITES GOLD MIND WA UNLICENCED</t>
  </si>
  <si>
    <t>NUNDLE NSW VFR WPT</t>
  </si>
  <si>
    <t>TOOBORAC VIC VFR WPT</t>
  </si>
  <si>
    <t>TOOMULLA QLD VFR WPT</t>
  </si>
  <si>
    <t>ADVENTURE WORLD WA VFR WPT</t>
  </si>
  <si>
    <t>ARDENT QLD VFR WPT</t>
  </si>
  <si>
    <t>ALKIMOS WRECK WA VFR WPT</t>
  </si>
  <si>
    <t>12_3248</t>
  </si>
  <si>
    <t>24L_3773</t>
  </si>
  <si>
    <t>24R_4567</t>
  </si>
  <si>
    <t>30_3248</t>
  </si>
  <si>
    <t>08_6070</t>
  </si>
  <si>
    <t>26_6070</t>
  </si>
  <si>
    <t>11_6562</t>
  </si>
  <si>
    <t>CERBERUS VIC VFR WPT</t>
  </si>
  <si>
    <t>CRESSY TAS VFR WPT</t>
  </si>
  <si>
    <t>CLIFFY IS VIC VFR WPT</t>
  </si>
  <si>
    <t>CRAIGIEBURN OVERPASS VIC VFR WPT</t>
  </si>
  <si>
    <t>CUDGEON HEADLAND NSW VFR WPT</t>
  </si>
  <si>
    <t>COLLINGULLIE NSW VFR WPT</t>
  </si>
  <si>
    <t>CAPE GRAFTON QLD VFR WPT</t>
  </si>
  <si>
    <t>CLONAGH STN QLD VFR WPT</t>
  </si>
  <si>
    <t>CONDONG MILL NSW VFR WPT</t>
  </si>
  <si>
    <t>CAPE GAMBIER NT VFR WPT</t>
  </si>
  <si>
    <t>CHARLES PT NT VFR WPT</t>
  </si>
  <si>
    <t>ILTLLZ</t>
  </si>
  <si>
    <t>ILTLOC</t>
  </si>
  <si>
    <t>NILE TAS NAVAID</t>
  </si>
  <si>
    <t>ILTMM</t>
  </si>
  <si>
    <t>ILTOM</t>
  </si>
  <si>
    <t>IMSGP</t>
  </si>
  <si>
    <t>MELBOURNE VIC NAVAID</t>
  </si>
  <si>
    <t>IMSILS</t>
  </si>
  <si>
    <t>IMSLLZ</t>
  </si>
  <si>
    <t>LANGHORNE CREEK SA VFR WPT</t>
  </si>
  <si>
    <t>LOW HEAD TAS VFR WPT</t>
  </si>
  <si>
    <t>WALLABY NT NAVAID</t>
  </si>
  <si>
    <t>WBLNDB</t>
  </si>
  <si>
    <t>WARRNAMBOOL VIC NAVAID</t>
  </si>
  <si>
    <t>WBRNDB</t>
  </si>
  <si>
    <t>WARBURTON WA NAVAID</t>
  </si>
  <si>
    <t>WDHNDB</t>
  </si>
  <si>
    <t>WINDORAH QLD NAVAID</t>
  </si>
  <si>
    <t>WGDME</t>
  </si>
  <si>
    <t>1332</t>
  </si>
  <si>
    <t>541</t>
  </si>
  <si>
    <t>79</t>
  </si>
  <si>
    <t>33</t>
  </si>
  <si>
    <t>56</t>
  </si>
  <si>
    <t>210</t>
  </si>
  <si>
    <t>413</t>
  </si>
  <si>
    <t>NOVEM NT IFR WPT</t>
  </si>
  <si>
    <t>NUMSA</t>
  </si>
  <si>
    <t>NUMSA NSW IFR WPT</t>
  </si>
  <si>
    <t>NUNUL</t>
  </si>
  <si>
    <t>NUNUL WA IFR WPT</t>
  </si>
  <si>
    <t>NURAK</t>
  </si>
  <si>
    <t>NURAK WA IFR WPT</t>
  </si>
  <si>
    <t>NUTTA</t>
  </si>
  <si>
    <t>NUTTA NT IFR WPT</t>
  </si>
  <si>
    <t>TRIGG WA IFR WPT</t>
  </si>
  <si>
    <t>TRIKI</t>
  </si>
  <si>
    <t>TRIKI QLD IFR WPT</t>
  </si>
  <si>
    <t>TRISH</t>
  </si>
  <si>
    <t>TRISH NT IFR WPT</t>
  </si>
  <si>
    <t>TRUDY</t>
  </si>
  <si>
    <t>TRUDY QLD IFR WPT</t>
  </si>
  <si>
    <t>WUDINNA SA AIRPORT</t>
  </si>
  <si>
    <t>YWVA</t>
  </si>
  <si>
    <t>SIX SOUTH WA VFR WPT</t>
  </si>
  <si>
    <t>SARAJI QLD VFR WPT</t>
  </si>
  <si>
    <t>ST KILDA SA VFR WPT</t>
  </si>
  <si>
    <t>SKIPTON VIC VFR WPT</t>
  </si>
  <si>
    <t>SELLICKS BEACH SA VFR WPT</t>
  </si>
  <si>
    <t>STANWELL PARK NSW VFR WPT</t>
  </si>
  <si>
    <t>SUGARLOAF MT NSW VFR WPT</t>
  </si>
  <si>
    <t>BYNOE HARBOUR NT VFR WPT</t>
  </si>
  <si>
    <t>BREEZA NSW VFR WPT</t>
  </si>
  <si>
    <t>HOME VALLEY WA UNLICENCED</t>
  </si>
  <si>
    <t>15_2951</t>
  </si>
  <si>
    <t>33_2951</t>
  </si>
  <si>
    <t>NORTHPERCY</t>
  </si>
  <si>
    <t>YGLR</t>
  </si>
  <si>
    <t>SPARO</t>
  </si>
  <si>
    <t>SPARO QLD IFR WPT</t>
  </si>
  <si>
    <t>SPEAR</t>
  </si>
  <si>
    <t>SPEAR NT IFR WPT</t>
  </si>
  <si>
    <t>SPRAT</t>
  </si>
  <si>
    <t>05_5335</t>
  </si>
  <si>
    <t>18_3783</t>
  </si>
  <si>
    <t>23_5335</t>
  </si>
  <si>
    <t>36_3783</t>
  </si>
  <si>
    <t>03_3999</t>
  </si>
  <si>
    <t>15_5942</t>
  </si>
  <si>
    <t>21_3999</t>
  </si>
  <si>
    <t>33_5942</t>
  </si>
  <si>
    <t>16_5994</t>
  </si>
  <si>
    <t>34_5994</t>
  </si>
  <si>
    <t>03_3461</t>
  </si>
  <si>
    <t>09_3894</t>
  </si>
  <si>
    <t>21_3461</t>
  </si>
  <si>
    <t>27_3894</t>
  </si>
  <si>
    <t>05_1640</t>
  </si>
  <si>
    <t>09_5010</t>
  </si>
  <si>
    <t>14_2293</t>
  </si>
  <si>
    <t>CGNDB</t>
  </si>
  <si>
    <t>CGVOR</t>
  </si>
  <si>
    <t>CHDME</t>
  </si>
  <si>
    <t>COFFS HARBOUR QLD NAVAID</t>
  </si>
  <si>
    <t>CHNDB</t>
  </si>
  <si>
    <t>COFFS HARBOUR NSW NAVAID</t>
  </si>
  <si>
    <t>CHVOR</t>
  </si>
  <si>
    <t>CILLOC</t>
  </si>
  <si>
    <t>CINDME</t>
  </si>
  <si>
    <t>CURTIN WA NAVAID</t>
  </si>
  <si>
    <t>CINNDB</t>
  </si>
  <si>
    <t>CINTAC</t>
  </si>
  <si>
    <t>CINVOR</t>
  </si>
  <si>
    <t>CKLNDB</t>
  </si>
  <si>
    <t>CLACKLINE WA NAVAID</t>
  </si>
  <si>
    <t>YBRN</t>
  </si>
  <si>
    <t>BALRANALD NSW AIRPORT</t>
  </si>
  <si>
    <t>YBRS</t>
  </si>
  <si>
    <t>BARWON HEADS/GEELONG  U VIC UNLICENCED</t>
  </si>
  <si>
    <t>YBRW</t>
  </si>
  <si>
    <t>BREWARRINA NSW AIRPORT</t>
  </si>
  <si>
    <t>YBSG</t>
  </si>
  <si>
    <t>JUNDAH  U QLD UNLICENCED</t>
  </si>
  <si>
    <t>YJER</t>
  </si>
  <si>
    <t>DICKO NT IFR WPT</t>
  </si>
  <si>
    <t>DIGER</t>
  </si>
  <si>
    <t>DIGER WA IFR WPT</t>
  </si>
  <si>
    <t>DIGGA</t>
  </si>
  <si>
    <t>DIGGA QLD IFR WPT</t>
  </si>
  <si>
    <t>DIPLO</t>
  </si>
  <si>
    <t>DIPLO TAS IFR WPT</t>
  </si>
  <si>
    <t>DIPSO</t>
  </si>
  <si>
    <t>DIPSO NSW IFR WPT</t>
  </si>
  <si>
    <t>DISPT</t>
  </si>
  <si>
    <t>DISPT QLD IFR WPT</t>
  </si>
  <si>
    <t>DIVNA</t>
  </si>
  <si>
    <t>DIVNA WA IFR WPT</t>
  </si>
  <si>
    <t>DOGAR</t>
  </si>
  <si>
    <t>DOGAR WA IFR WPT</t>
  </si>
  <si>
    <t>DOLIB</t>
  </si>
  <si>
    <t>DOLIB QLD IFR WPT</t>
  </si>
  <si>
    <t>DOMOM</t>
  </si>
  <si>
    <t>DOMOM WA IFR WPT</t>
  </si>
  <si>
    <t>DONGA</t>
  </si>
  <si>
    <t>DONGA WA IFR WPT</t>
  </si>
  <si>
    <t>DONIC</t>
  </si>
  <si>
    <t>MOUNT PIPER VIC VFR WPT</t>
  </si>
  <si>
    <t>PORT PHILLIP HEADS VIC VFR WPT</t>
  </si>
  <si>
    <t>PINE PT SA VFR WPT</t>
  </si>
  <si>
    <t>PORT JULIA SA VFR WPT</t>
  </si>
  <si>
    <t>PARK RIDGE WATER TOWER QLD VFR WPT</t>
  </si>
  <si>
    <t>PALUMA DAM QLD VFR WPT</t>
  </si>
  <si>
    <t>36_3350</t>
  </si>
  <si>
    <t>05_5800</t>
  </si>
  <si>
    <t>12_5007</t>
  </si>
  <si>
    <t>23_5800</t>
  </si>
  <si>
    <t>30_5007</t>
  </si>
  <si>
    <t>04_3166</t>
  </si>
  <si>
    <t>08_4905</t>
  </si>
  <si>
    <t>15_2329</t>
  </si>
  <si>
    <t>22_3166</t>
  </si>
  <si>
    <t>GUNDAGAI NSW VFR WPT</t>
  </si>
  <si>
    <t>GEMBROOK VIC VFR WPT</t>
  </si>
  <si>
    <t>GEPPS CROSS SA VFR WPT</t>
  </si>
  <si>
    <t>GALLANGOWAN QLD VFR WPT</t>
  </si>
  <si>
    <t>GOONOO GOONOO HS NSW VFR WPT</t>
  </si>
  <si>
    <t>GOOGONG RESV NSW VFR WPT</t>
  </si>
  <si>
    <t>HPI</t>
  </si>
  <si>
    <t>HPT</t>
  </si>
  <si>
    <t>HRD</t>
  </si>
  <si>
    <t>HRR</t>
  </si>
  <si>
    <t>HSP</t>
  </si>
  <si>
    <t>HSR</t>
  </si>
  <si>
    <t>HST</t>
  </si>
  <si>
    <t>HSTI</t>
  </si>
  <si>
    <t>HSY</t>
  </si>
  <si>
    <t>HVI</t>
  </si>
  <si>
    <t>HVR</t>
  </si>
  <si>
    <t>HVTG</t>
  </si>
  <si>
    <t>HWG</t>
  </si>
  <si>
    <t>HWW</t>
  </si>
  <si>
    <t>HYDEN</t>
  </si>
  <si>
    <t>HYDN</t>
  </si>
  <si>
    <t>HYH</t>
  </si>
  <si>
    <t>IDNA</t>
  </si>
  <si>
    <t>LEG NUMBER</t>
  </si>
  <si>
    <t>TAKEOFF/LANDING?</t>
  </si>
  <si>
    <t>LOOKUP LATITUDE/LOOKUP LONGITUDE</t>
  </si>
  <si>
    <t>GOONDIWINDI QLD AIRPORT</t>
  </si>
  <si>
    <t>YGDS</t>
  </si>
  <si>
    <t>GREGORY DOWNS  U QLD UNLICENCED</t>
  </si>
  <si>
    <t>YGEL</t>
  </si>
  <si>
    <t>GERALDTON WA AIRPORT</t>
  </si>
  <si>
    <t>YGFN</t>
  </si>
  <si>
    <t>ABASS</t>
  </si>
  <si>
    <t>BRADD</t>
  </si>
  <si>
    <t>BRADD NSW IFR WPT</t>
  </si>
  <si>
    <t>BRAMS</t>
  </si>
  <si>
    <t>BRAMS NT IFR WPT</t>
  </si>
  <si>
    <t>BRASS</t>
  </si>
  <si>
    <t>BRASS NSW IFR WPT</t>
  </si>
  <si>
    <t>BRIAN</t>
  </si>
  <si>
    <t>BRIAN WA IFR WPT</t>
  </si>
  <si>
    <t>BRIDE</t>
  </si>
  <si>
    <t>BRIDE NSW IFR WPT</t>
  </si>
  <si>
    <t>BROAD</t>
  </si>
  <si>
    <t>BROAD TAS IFR WPT</t>
  </si>
  <si>
    <t>BRONS</t>
  </si>
  <si>
    <t>BRONS VIC IFR WPT</t>
  </si>
  <si>
    <t>BROOK</t>
  </si>
  <si>
    <t>BROOK WA IFR WPT</t>
  </si>
  <si>
    <t>BRUCE</t>
  </si>
  <si>
    <t>BRUCE WA IFR WPT</t>
  </si>
  <si>
    <t>BRUKA</t>
  </si>
  <si>
    <t>BRUKA SA IFR WPT</t>
  </si>
  <si>
    <t>BUDDY</t>
  </si>
  <si>
    <t>KILLARNEY  U NT UNLICENCED</t>
  </si>
  <si>
    <t>YKMB</t>
  </si>
  <si>
    <t>KARUMBA QLD UNLICENCED</t>
  </si>
  <si>
    <t>YKML</t>
  </si>
  <si>
    <t>KAMILEROI  U QLD UNLICENCED</t>
  </si>
  <si>
    <t>YKMP</t>
  </si>
  <si>
    <t>KEMPSEY NSW AIRPORT</t>
  </si>
  <si>
    <t>YKNG</t>
  </si>
  <si>
    <t>KATANNING  U WA UNLICENCED</t>
  </si>
  <si>
    <t>YKOW</t>
  </si>
  <si>
    <t>KOWANYAMA QLD AIRPORT</t>
  </si>
  <si>
    <t>YKRY</t>
  </si>
  <si>
    <t>KINGAROY QLD AIRPORT</t>
  </si>
  <si>
    <t>YKSC</t>
  </si>
  <si>
    <t>KINGSCOTE SA AIRPORT</t>
  </si>
  <si>
    <t>YKTN</t>
  </si>
  <si>
    <t>KYNETON  U VIC UNLICENCED</t>
  </si>
  <si>
    <t>YKUB</t>
  </si>
  <si>
    <t>KUBIN VILLAGE  U QLD UNLICENCED</t>
  </si>
  <si>
    <t>YLAH</t>
  </si>
  <si>
    <t>06L_4567</t>
  </si>
  <si>
    <t>LOCKHART RIVER QLD AIRPORT</t>
  </si>
  <si>
    <t>YLIL</t>
  </si>
  <si>
    <t>LILYDALE  U VIC UNLICENCED</t>
  </si>
  <si>
    <t>YLIS</t>
  </si>
  <si>
    <t>LISMORE NSW AIRPORT</t>
  </si>
  <si>
    <t>YLKE</t>
  </si>
  <si>
    <t>ROCKINGHAM WA VFR WPT</t>
  </si>
  <si>
    <t>TARA  U QLD UNLICENCED</t>
  </si>
  <si>
    <t>YTAM</t>
  </si>
  <si>
    <t>TAROOM QLD AIRPORT</t>
  </si>
  <si>
    <t>YTBB</t>
  </si>
  <si>
    <t>YMGB</t>
  </si>
  <si>
    <t>MILINGIMBI NT AIRPORT</t>
  </si>
  <si>
    <t>YMGD</t>
  </si>
  <si>
    <t>MANINGRIDA NT AIRPORT</t>
  </si>
  <si>
    <t>YMGI</t>
  </si>
  <si>
    <t>MUNGINDI  U NSW UNLICENCED</t>
  </si>
  <si>
    <t>NAMBUCCA HEADS NSW VFR WPT</t>
  </si>
  <si>
    <t>BOHEMIA WA UNLICENCED</t>
  </si>
  <si>
    <t>ORROROO  U SA UNLICENCED</t>
  </si>
  <si>
    <t>YPAD</t>
  </si>
  <si>
    <t>09_1719</t>
  </si>
  <si>
    <t>22_3422</t>
  </si>
  <si>
    <t>27_1719</t>
  </si>
  <si>
    <t>05_6004</t>
  </si>
  <si>
    <t>18_3281</t>
  </si>
  <si>
    <t>23_6004</t>
  </si>
  <si>
    <t>NEVIS VIC IFR WPT</t>
  </si>
  <si>
    <t>NICAY</t>
  </si>
  <si>
    <t>NICAY SA IFR WPT</t>
  </si>
  <si>
    <t>NICKY</t>
  </si>
  <si>
    <t>31_2400</t>
  </si>
  <si>
    <t>ACHERON IS QLD VFR WPT</t>
  </si>
  <si>
    <t>ANTILL PLAINS QLD VFR WPT</t>
  </si>
  <si>
    <t>ADELONG NSW VFR WPT</t>
  </si>
  <si>
    <t>ALBERT PARK LAKE VIC VFR WPT</t>
  </si>
  <si>
    <t>ANM PAPER MILL NSW VFR WPT</t>
  </si>
  <si>
    <t>APPIN NSW VFR WPT</t>
  </si>
  <si>
    <t>ARCADIA HS QLD VFR WPT</t>
  </si>
  <si>
    <t>ARMADALE WA VFR WPT</t>
  </si>
  <si>
    <t>YASS TOWNSHIP NSW VFR WPT</t>
  </si>
  <si>
    <t>THYLUNGRA  U QLD UNLICENCED</t>
  </si>
  <si>
    <t>NYCHUM QLD VFR WPT</t>
  </si>
  <si>
    <t>NINDIGULLY QLD VFR WPT</t>
  </si>
  <si>
    <t>NODDY REEF QLD VFR WPT</t>
  </si>
  <si>
    <t>NEMINGHA NSW VFR WPT</t>
  </si>
  <si>
    <t>NERANG QLD VFR WPT</t>
  </si>
  <si>
    <t>NEPEAN BRIDGE NSW VFR WPT</t>
  </si>
  <si>
    <t>IGDILS</t>
  </si>
  <si>
    <t>IGDLLZ</t>
  </si>
  <si>
    <t>IGDMM</t>
  </si>
  <si>
    <t>18_5000</t>
  </si>
  <si>
    <t>24_2776</t>
  </si>
  <si>
    <t>29_3025</t>
  </si>
  <si>
    <t>36_5000</t>
  </si>
  <si>
    <t>09_4987</t>
  </si>
  <si>
    <t>12_2480</t>
  </si>
  <si>
    <t>27_4987</t>
  </si>
  <si>
    <t>30_2480</t>
  </si>
  <si>
    <t>12_2903</t>
  </si>
  <si>
    <t>ARARAT VIC AIRPORT</t>
  </si>
  <si>
    <t>YARG</t>
  </si>
  <si>
    <t>ARGYLE WA AIRPORT</t>
  </si>
  <si>
    <t>YARM</t>
  </si>
  <si>
    <t>ARMIDALE NSW AIRPORT</t>
  </si>
  <si>
    <t>YARS</t>
  </si>
  <si>
    <t>YMJD</t>
  </si>
  <si>
    <t>MILLAJIDDEE WA AIRPORT UNLICENCED</t>
  </si>
  <si>
    <t>OFF SYDNEY HEADS SAILING OUTER NSW VFR WPT</t>
  </si>
  <si>
    <t>OVERLANDER WA VFR WPT</t>
  </si>
  <si>
    <t>OWEN SPRINGS NT VFR WPT</t>
  </si>
  <si>
    <t>LINVILLE QLD VFR WPT</t>
  </si>
  <si>
    <t>LAVERTON VIC VFR WPT</t>
  </si>
  <si>
    <t>LOWOOD QLD VFR WPT</t>
  </si>
  <si>
    <t>LAWRENCE GORGE NT VFR WPT</t>
  </si>
  <si>
    <t>LOW ISLETS QLD VFR WPT</t>
  </si>
  <si>
    <t>LAKE YEO WA VFR WPT</t>
  </si>
  <si>
    <t>1886</t>
  </si>
  <si>
    <t>230</t>
  </si>
  <si>
    <t>932</t>
  </si>
  <si>
    <t>CHARTERS TOWERS  U QLD UNLICENCED</t>
  </si>
  <si>
    <t>YCIN</t>
  </si>
  <si>
    <t>ROCKHAMPTON QLD NAVAID</t>
  </si>
  <si>
    <t>RKNDB</t>
  </si>
  <si>
    <t>RKVOR</t>
  </si>
  <si>
    <t>RMDNDB</t>
  </si>
  <si>
    <t>RICHMOND (QLD) QLD NAVAID</t>
  </si>
  <si>
    <t>ROCLOC</t>
  </si>
  <si>
    <t>ROCKDALE VIC NAVAID</t>
  </si>
  <si>
    <t>ROMNDB</t>
  </si>
  <si>
    <t>ROMA QLD NAVAID</t>
  </si>
  <si>
    <t>BAKEL QLD IFR WPT</t>
  </si>
  <si>
    <t>BAKER</t>
  </si>
  <si>
    <t>BAKER VIC IFR WPT</t>
  </si>
  <si>
    <t>BALAT</t>
  </si>
  <si>
    <t>BALAT SA IFR WPT</t>
  </si>
  <si>
    <t>BAMBI</t>
  </si>
  <si>
    <t>BLUCK WA IFR WPT</t>
  </si>
  <si>
    <t>DENILIQUIN NSW AIRPORT</t>
  </si>
  <si>
    <t>YDLT</t>
  </si>
  <si>
    <t>DELTA DOWNS  U QLD UNLICENCED</t>
  </si>
  <si>
    <t>YDLV</t>
  </si>
  <si>
    <t>TEDDY</t>
  </si>
  <si>
    <t>TEDDY QLD IFR WPT</t>
  </si>
  <si>
    <t>YMNT</t>
  </si>
  <si>
    <t>HOLBROOK TOWNSHIP NSW VFR WPT</t>
  </si>
  <si>
    <t>HOMEBUSH QLD VFR WPT</t>
  </si>
  <si>
    <t>VARIABLE</t>
  </si>
  <si>
    <t>FIXED RESERVE</t>
  </si>
  <si>
    <t>HOLDING</t>
  </si>
  <si>
    <t>PNP</t>
  </si>
  <si>
    <t>POMP</t>
  </si>
  <si>
    <t>POWR</t>
  </si>
  <si>
    <t>PRE</t>
  </si>
  <si>
    <t>PRP</t>
  </si>
  <si>
    <t>PRS</t>
  </si>
  <si>
    <t>PRT</t>
  </si>
  <si>
    <t>PSF</t>
  </si>
  <si>
    <t>PSP</t>
  </si>
  <si>
    <t>PSS</t>
  </si>
  <si>
    <t>PSTO</t>
  </si>
  <si>
    <t>PTD</t>
  </si>
  <si>
    <t>PTI</t>
  </si>
  <si>
    <t>PTOM</t>
  </si>
  <si>
    <t>PVCT</t>
  </si>
  <si>
    <t>PVS</t>
  </si>
  <si>
    <t>PWDA</t>
  </si>
  <si>
    <t>PWH</t>
  </si>
  <si>
    <t>PYA</t>
  </si>
  <si>
    <t>PYK</t>
  </si>
  <si>
    <t>MOUNT MARIA QLD VFR WPT</t>
  </si>
  <si>
    <t>MT WARNING NSW VFR WPT</t>
  </si>
  <si>
    <t>MOUNT TYSON QLD VFR WPT</t>
  </si>
  <si>
    <t>MOUNT DALE WA VFR WPT</t>
  </si>
  <si>
    <t>RAFTA NSW IFR WPT</t>
  </si>
  <si>
    <t>RAGER</t>
  </si>
  <si>
    <t>RAGER NT IFR WPT</t>
  </si>
  <si>
    <t>RAILS</t>
  </si>
  <si>
    <t>RAILS WA IFR WPT</t>
  </si>
  <si>
    <t>NIMROD PASSAGE QLD VFR WPT</t>
  </si>
  <si>
    <t>NAMBOUR QLD VFR WPT</t>
  </si>
  <si>
    <t>NOONDOO QLD VFR WPT</t>
  </si>
  <si>
    <t>NOONAMAH NT VFR WPT</t>
  </si>
  <si>
    <t>NORTH HEAD NSW VFR WPT</t>
  </si>
  <si>
    <t>NARROOGAL QLD VFR WPT</t>
  </si>
  <si>
    <t>SGM</t>
  </si>
  <si>
    <t>WYANDRA  U QLD UNLICENCED</t>
  </si>
  <si>
    <t>YWYF</t>
  </si>
  <si>
    <t>CROPPA CREEK NSW VFR WPT</t>
  </si>
  <si>
    <t>CASTLEREAGH POINT QLD VFR WPT</t>
  </si>
  <si>
    <t>CURTIN WA AIRPORT</t>
  </si>
  <si>
    <t>YCKI</t>
  </si>
  <si>
    <t>CROKER IS NT AIRPORT</t>
  </si>
  <si>
    <t>YCKN</t>
  </si>
  <si>
    <t>COOKTOWN QLD AIRPORT</t>
  </si>
  <si>
    <t>YCMH</t>
  </si>
  <si>
    <t>CAMDEN HAVEN  U NSW UNLICENCED</t>
  </si>
  <si>
    <t>YCMT</t>
  </si>
  <si>
    <t>CLERMONT QLD AIRPORT</t>
  </si>
  <si>
    <t>YCMU</t>
  </si>
  <si>
    <t>LATEP</t>
  </si>
  <si>
    <t>LATEP WA IFR WPT</t>
  </si>
  <si>
    <t>LATOX</t>
  </si>
  <si>
    <t>LATOX WA IFR WPT</t>
  </si>
  <si>
    <t>LAWSO</t>
  </si>
  <si>
    <t>LAWSO NT IFR WPT</t>
  </si>
  <si>
    <t>LAYUP</t>
  </si>
  <si>
    <t>09_7275</t>
  </si>
  <si>
    <t>22_2270</t>
  </si>
  <si>
    <t>33_5282</t>
  </si>
  <si>
    <t>05_8251</t>
  </si>
  <si>
    <t>14_3281</t>
  </si>
  <si>
    <t>23_8251</t>
  </si>
  <si>
    <t>32_3281</t>
  </si>
  <si>
    <t>14_5787</t>
  </si>
  <si>
    <t>32_5787</t>
  </si>
  <si>
    <t>14_3619</t>
  </si>
  <si>
    <t>32_3619</t>
  </si>
  <si>
    <t>04_3422</t>
  </si>
  <si>
    <t>BANKSTOWN NSW NAVAID</t>
  </si>
  <si>
    <t>BKTNDB</t>
  </si>
  <si>
    <t>BURKETOWN QLD NAVAID</t>
  </si>
  <si>
    <t>BLNNDB</t>
  </si>
  <si>
    <t>BUSSELTON WA NAVAID</t>
  </si>
  <si>
    <t>BLTNDB</t>
  </si>
  <si>
    <t>BALLARAT VIC NAVAID</t>
  </si>
  <si>
    <t>BMLNDB</t>
  </si>
  <si>
    <t>BUDDY QLD IFR WPT</t>
  </si>
  <si>
    <t>BUDGI</t>
  </si>
  <si>
    <t>BUDGI QLD IFR WPT</t>
  </si>
  <si>
    <t>BUGBA</t>
  </si>
  <si>
    <t>BUGBA NSW IFR WPT</t>
  </si>
  <si>
    <t>BULGA</t>
  </si>
  <si>
    <t>BULGA NSW IFR WPT</t>
  </si>
  <si>
    <t>BULOK</t>
  </si>
  <si>
    <t>BULOK QLD IFR WPT</t>
  </si>
  <si>
    <t>BUNGY</t>
  </si>
  <si>
    <t>BUNGY SA IFR WPT</t>
  </si>
  <si>
    <t>BUNKY</t>
  </si>
  <si>
    <t>BUNKY VIC IFR WPT</t>
  </si>
  <si>
    <t>BURCH</t>
  </si>
  <si>
    <t>BURCH NSW IFR WPT</t>
  </si>
  <si>
    <t>BURDA</t>
  </si>
  <si>
    <t>GUTHALUNGRA QLD VFR WPT</t>
  </si>
  <si>
    <t>REDCLIFFS VIC VFR WPT</t>
  </si>
  <si>
    <t>CANBERRA RACECOURSE ACT VFR WPT</t>
  </si>
  <si>
    <t>IWMLLZ</t>
  </si>
  <si>
    <t>JAKDME</t>
  </si>
  <si>
    <t>JACKSON QLD NAVAID</t>
  </si>
  <si>
    <t>JAKNDB</t>
  </si>
  <si>
    <t>JCWVOR</t>
  </si>
  <si>
    <t>JACOBS WELL QLD NAVAID</t>
  </si>
  <si>
    <t>JLCNDB</t>
  </si>
  <si>
    <t>JULIA CREEK QLD NAVAID</t>
  </si>
  <si>
    <t>JNBVOR</t>
  </si>
  <si>
    <t>JURIEN BAY WA NAVAID</t>
  </si>
  <si>
    <t>JTNDB</t>
  </si>
  <si>
    <t>MEEKATHARRA WA AIRPORT</t>
  </si>
  <si>
    <t>RPYLOC</t>
  </si>
  <si>
    <t>YCNK</t>
  </si>
  <si>
    <t>RUNNING TOTALS</t>
  </si>
  <si>
    <t>IWMILS</t>
  </si>
  <si>
    <t>WILLIAMTOWN NSW NAVAID</t>
  </si>
  <si>
    <t>PKSVOR</t>
  </si>
  <si>
    <t>PLCNDB</t>
  </si>
  <si>
    <t>PORT LINCOLN SA NAVAID</t>
  </si>
  <si>
    <t>PLELOC</t>
  </si>
  <si>
    <t>PLENTY VIC NAVAID</t>
  </si>
  <si>
    <t>PLONDB</t>
  </si>
  <si>
    <t>POINT LOOKOUT NSW NAVAID</t>
  </si>
  <si>
    <t>PLOVOR</t>
  </si>
  <si>
    <t>PMQNDB</t>
  </si>
  <si>
    <t>IKNILS</t>
  </si>
  <si>
    <t>SYDNEY NSW NAVAID</t>
  </si>
  <si>
    <t>IKNLLZ</t>
  </si>
  <si>
    <t>IKSGP</t>
  </si>
  <si>
    <t>IKSILS</t>
  </si>
  <si>
    <t>IKSLLZ</t>
  </si>
  <si>
    <t>BMRLOC</t>
  </si>
  <si>
    <t>BRYMAROO QLD NAVAID</t>
  </si>
  <si>
    <t>WEIPA QLD AIRPORT</t>
  </si>
  <si>
    <t>YBWX</t>
  </si>
  <si>
    <t>BARROW IS WA AIRPORT</t>
  </si>
  <si>
    <t>YBYS</t>
  </si>
  <si>
    <t>BEVERLEY SPRINGS  U WA UNLICENCED</t>
  </si>
  <si>
    <t>YCAB</t>
  </si>
  <si>
    <t>CABOOLTURE  U QLD UNLICENCED</t>
  </si>
  <si>
    <t>YCAG</t>
  </si>
  <si>
    <t>CAIGUNA  U WA UNLICENCED</t>
  </si>
  <si>
    <t>YCAH</t>
  </si>
  <si>
    <t>WATERFALL NSW VFR WPT</t>
  </si>
  <si>
    <t>WARWICK FARM NSW VFR WPT</t>
  </si>
  <si>
    <t>WOOLGOOLGA NSW VFR WPT</t>
  </si>
  <si>
    <t>WAIGEN LAKES WA VFR WPT</t>
  </si>
  <si>
    <t>WALLANGARRA NSW VFR WPT</t>
  </si>
  <si>
    <t>THE WHARF VIC VFR WPT</t>
  </si>
  <si>
    <t>WHIM CREEK WA VFR WPT</t>
  </si>
  <si>
    <t>WILD HORSE PLAINS SA VFR WPT</t>
  </si>
  <si>
    <t>WHITEWOOD QLD VFR WPT</t>
  </si>
  <si>
    <t>WIMMERA NSW VFR WPT</t>
  </si>
  <si>
    <t>COWRA NSW NAVAID</t>
  </si>
  <si>
    <t>CWRVOR</t>
  </si>
  <si>
    <t>CWSNDB</t>
  </si>
  <si>
    <t>SOUTH GRAFTON  U NSW UNLICENCED</t>
  </si>
  <si>
    <t>YSGT</t>
  </si>
  <si>
    <t>NIMBIN TV TOWERS NSW VFR WPT</t>
  </si>
  <si>
    <t>NUNAMARA TAS VFR WPT</t>
  </si>
  <si>
    <t>NUDGEE TIP QLD VFR WPT</t>
  </si>
  <si>
    <t>IADLLZ</t>
  </si>
  <si>
    <t>IADMM</t>
  </si>
  <si>
    <t>IADOM</t>
  </si>
  <si>
    <t>IAMILS</t>
  </si>
  <si>
    <t>IASGP</t>
  </si>
  <si>
    <t>IASILS</t>
  </si>
  <si>
    <t>IASLLZ</t>
  </si>
  <si>
    <t>LAKESIDE AIRPARK  U QLD UNLICENCED</t>
  </si>
  <si>
    <t>YLCG</t>
  </si>
  <si>
    <t>LAKE CARGELLIGO  U NSW UNLICENCED</t>
  </si>
  <si>
    <t>YLCS</t>
  </si>
  <si>
    <t>LOCKSLEY FIELD  U VIC UNLICENCED</t>
  </si>
  <si>
    <t>YLEC</t>
  </si>
  <si>
    <t>36L_5712</t>
  </si>
  <si>
    <t>04_6437</t>
  </si>
  <si>
    <t>18_8399</t>
  </si>
  <si>
    <t>22_6437</t>
  </si>
  <si>
    <t>36_8399</t>
  </si>
  <si>
    <t>13_6750</t>
  </si>
  <si>
    <t>31_6750</t>
  </si>
  <si>
    <t>03_2205</t>
  </si>
  <si>
    <t>08_3422</t>
  </si>
  <si>
    <t>17_3506</t>
  </si>
  <si>
    <t>21_2205</t>
  </si>
  <si>
    <t>26_3422</t>
  </si>
  <si>
    <t>35_3506</t>
  </si>
  <si>
    <t>PUPEB</t>
  </si>
  <si>
    <t>PUPEB QLD IFR WPT</t>
  </si>
  <si>
    <t>PUPIT</t>
  </si>
  <si>
    <t>PUPIT WA IFR WPT</t>
  </si>
  <si>
    <t>PUTTY</t>
  </si>
  <si>
    <t>PUTTY VIC IFR WPT</t>
  </si>
  <si>
    <t>QUARY</t>
  </si>
  <si>
    <t>QUARY SA IFR WPT</t>
  </si>
  <si>
    <t>ATMAP</t>
  </si>
  <si>
    <t>ATMAP WA IFR WPT</t>
  </si>
  <si>
    <t>AUDRA</t>
  </si>
  <si>
    <t>AUDRA VIC IFR WPT</t>
  </si>
  <si>
    <t>AVKAN</t>
  </si>
  <si>
    <t>AVKAN WA IFR WPT</t>
  </si>
  <si>
    <t>AVOCA</t>
  </si>
  <si>
    <t>AVOCA VIC IFR WPT</t>
  </si>
  <si>
    <t>AWIND</t>
  </si>
  <si>
    <t>AWIND WA IFR WPT</t>
  </si>
  <si>
    <t>BABEL</t>
  </si>
  <si>
    <t>BABEL TAS IFR WPT</t>
  </si>
  <si>
    <t>BADGR</t>
  </si>
  <si>
    <t>BADGR VIC IFR WPT</t>
  </si>
  <si>
    <t>BADJA</t>
  </si>
  <si>
    <t>LIFFY TAS IFR WPT</t>
  </si>
  <si>
    <t>LINBO</t>
  </si>
  <si>
    <t>LINBO QLD IFR WPT</t>
  </si>
  <si>
    <t>LINDO</t>
  </si>
  <si>
    <t>LINDO WA IFR WPT</t>
  </si>
  <si>
    <t>LISSA</t>
  </si>
  <si>
    <t>LISSA QLD IFR WPT</t>
  </si>
  <si>
    <t>LITEL</t>
  </si>
  <si>
    <t>LITEL NT IFR WPT</t>
  </si>
  <si>
    <t>GEORGETOWN  U QLD UNLICENCED</t>
  </si>
  <si>
    <t>YGTO</t>
  </si>
  <si>
    <t>DEEPA</t>
  </si>
  <si>
    <t>DEEPA QLD IFR WPT</t>
  </si>
  <si>
    <t>DEEPR</t>
  </si>
  <si>
    <t>WOOFA</t>
  </si>
  <si>
    <t>WOOFA NT IFR WPT</t>
  </si>
  <si>
    <t>WOOFY</t>
  </si>
  <si>
    <t>WOOFY WA IFR WPT</t>
  </si>
  <si>
    <t>EPPING VIC NAVAID</t>
  </si>
  <si>
    <t>ESLNDB</t>
  </si>
  <si>
    <t>EAST SALE VIC NAVAID</t>
  </si>
  <si>
    <t>ESLTAC</t>
  </si>
  <si>
    <t>ESPDME</t>
  </si>
  <si>
    <t>ESPERANCE WA NAVAID</t>
  </si>
  <si>
    <t>ESPNDB</t>
  </si>
  <si>
    <t>ESPVOR</t>
  </si>
  <si>
    <t>FBSNDB</t>
  </si>
  <si>
    <t>FORBES NSW NAVAID</t>
  </si>
  <si>
    <t>FLINDB</t>
  </si>
  <si>
    <t>FLINDERS IS VIC NAVAID</t>
  </si>
  <si>
    <t>FRTNDB</t>
  </si>
  <si>
    <t>FORREST WA NAVAID</t>
  </si>
  <si>
    <t>FTHVOR</t>
  </si>
  <si>
    <t>FENTONS HILL VIC NAVAID</t>
  </si>
  <si>
    <t>FTZNDB</t>
  </si>
  <si>
    <t>YCWR</t>
  </si>
  <si>
    <t>COWRA NSW AIRPORT</t>
  </si>
  <si>
    <t>YCXA</t>
  </si>
  <si>
    <t>COOLOOLA  U QLD UNLICENCED</t>
  </si>
  <si>
    <t>YDAL</t>
  </si>
  <si>
    <t>MAROOCHYDORE QLD AIRPORT</t>
  </si>
  <si>
    <t>YBMK</t>
  </si>
  <si>
    <t>MACKAY QLD AIRPORT</t>
  </si>
  <si>
    <t>YBMY</t>
  </si>
  <si>
    <t>BAMYILI  U NT UNLICENCED</t>
  </si>
  <si>
    <t>YBNA</t>
  </si>
  <si>
    <t>BROMELTON QLD NAVAID</t>
  </si>
  <si>
    <t>CKNNDB</t>
  </si>
  <si>
    <t>COOKTOWN QLD NAVAID</t>
  </si>
  <si>
    <t>CMTNDB</t>
  </si>
  <si>
    <t>CLERMONT QLD NAVAID</t>
  </si>
  <si>
    <t>CMUNDB</t>
  </si>
  <si>
    <t>CUNNAMULLA QLD NAVAID</t>
  </si>
  <si>
    <t>CMUVOR</t>
  </si>
  <si>
    <t>CMWNDB</t>
  </si>
  <si>
    <t>KASPA NSW IFR WPT</t>
  </si>
  <si>
    <t>KATEB</t>
  </si>
  <si>
    <t>KATEB NSW IFR WPT</t>
  </si>
  <si>
    <t>18_3502</t>
  </si>
  <si>
    <t>36_3502</t>
  </si>
  <si>
    <t>09_3197</t>
  </si>
  <si>
    <t>27_3197</t>
  </si>
  <si>
    <t>12_3607</t>
  </si>
  <si>
    <t>30_3607</t>
  </si>
  <si>
    <t>NOOKANBAH WA UNLICENCED</t>
  </si>
  <si>
    <t>16_4590</t>
  </si>
  <si>
    <t>34_4590</t>
  </si>
  <si>
    <t>YNIC</t>
  </si>
  <si>
    <t>NICHOLSON WA UNLICENCED</t>
  </si>
  <si>
    <t>08_3279</t>
  </si>
  <si>
    <t>26_3279</t>
  </si>
  <si>
    <t>CHOPPERS WEST NSW VFR WPT</t>
  </si>
  <si>
    <t>CITY BEACH WA VFR WPT</t>
  </si>
  <si>
    <t>CHAFFEY DAM NSW VFR WPT</t>
  </si>
  <si>
    <t>DAINTREE QLD VFR WPT</t>
  </si>
  <si>
    <t>DAYBORO QLD VFR WPT</t>
  </si>
  <si>
    <t>DOUBLE PT QLD VFR WPT</t>
  </si>
  <si>
    <t>DOUBLE CONE IS QLD VFR WPT</t>
  </si>
  <si>
    <t>DRY CREEK SA VFR WPT</t>
  </si>
  <si>
    <t>DELORAINE TAS VFR WPT</t>
  </si>
  <si>
    <t>DAYLESFORD VIC VFR WPT</t>
  </si>
  <si>
    <t>DUNGOWAN NSW VFR WPT</t>
  </si>
  <si>
    <t>DE GREY HS WA VFR WPT</t>
  </si>
  <si>
    <t>DARLING HARBOUR NSW VFR WPT</t>
  </si>
  <si>
    <t>DALMORE DOWNS NT VFR WPT</t>
  </si>
  <si>
    <t>DOUBLE IS PT QLD VFR WPT</t>
  </si>
  <si>
    <t>DUNALLEY TAS VFR WPT</t>
  </si>
  <si>
    <t>DURI MT NSW VFR WPT</t>
  </si>
  <si>
    <t>DAM WALL SA VFR WPT</t>
  </si>
  <si>
    <t>POMOT WA IFR WPT</t>
  </si>
  <si>
    <t>PONAN</t>
  </si>
  <si>
    <t>PONAN  IFR WPT</t>
  </si>
  <si>
    <t>POODL</t>
  </si>
  <si>
    <t>POODL QLD IFR WPT</t>
  </si>
  <si>
    <t>POONA</t>
  </si>
  <si>
    <t>POONA QLD IFR WPT</t>
  </si>
  <si>
    <t>POPLA</t>
  </si>
  <si>
    <t>POPLA NSW IFR WPT</t>
  </si>
  <si>
    <t>POROR</t>
  </si>
  <si>
    <t>POROR WA IFR WPT</t>
  </si>
  <si>
    <t>POSOD</t>
  </si>
  <si>
    <t>POSOD WA IFR WPT</t>
  </si>
  <si>
    <t>POSOX</t>
  </si>
  <si>
    <t>POSOX QLD IFR WPT</t>
  </si>
  <si>
    <t>POSUM</t>
  </si>
  <si>
    <t>POSUM NSW IFR WPT</t>
  </si>
  <si>
    <t>LAKE GILLEN WA VFR WPT</t>
  </si>
  <si>
    <t>LAKE GEORGE NORTH NSW VFR WPT</t>
  </si>
  <si>
    <t>MEKVOR</t>
  </si>
  <si>
    <t>MERDME</t>
  </si>
  <si>
    <t>KOROD</t>
  </si>
  <si>
    <t>KOROD WA IFR WPT</t>
  </si>
  <si>
    <t>KROPP</t>
  </si>
  <si>
    <t>KROPP NSW IFR WPT</t>
  </si>
  <si>
    <t>KROWS</t>
  </si>
  <si>
    <t>KROWS SA IFR WPT</t>
  </si>
  <si>
    <t>KURLA</t>
  </si>
  <si>
    <t>KURLA QLD IFR WPT</t>
  </si>
  <si>
    <t>LACEY</t>
  </si>
  <si>
    <t>LACEY VIC IFR WPT</t>
  </si>
  <si>
    <t>LAGIT</t>
  </si>
  <si>
    <t>LAGIT WA IFR WPT</t>
  </si>
  <si>
    <t>LAKED</t>
  </si>
  <si>
    <t>DEEPR QLD IFR WPT</t>
  </si>
  <si>
    <t>DEERS</t>
  </si>
  <si>
    <t>DEERS VIC IFR WPT</t>
  </si>
  <si>
    <t>DEJAY</t>
  </si>
  <si>
    <t>DEJAY QLD IFR WPT</t>
  </si>
  <si>
    <t>DERAL</t>
  </si>
  <si>
    <t>DERAL SA IFR WPT</t>
  </si>
  <si>
    <t>DESET</t>
  </si>
  <si>
    <t>DESET SA IFR WPT</t>
  </si>
  <si>
    <t>DEWEY</t>
  </si>
  <si>
    <t>DEWEY NSW IFR WPT</t>
  </si>
  <si>
    <t>DICKO</t>
  </si>
  <si>
    <t>YAGGA</t>
  </si>
  <si>
    <t>YAGGA YAGGA WA UNLICENCED</t>
  </si>
  <si>
    <t>10_4918</t>
  </si>
  <si>
    <t>28_4918</t>
  </si>
  <si>
    <t>BRIEFING   1800 805 150                  CENSAR   1800 814 931                  AIRBORNE AVIATION   02 4655 7200  /  VHF 119.2</t>
  </si>
  <si>
    <t>MOREE NSW AIRPORT</t>
  </si>
  <si>
    <t>YMOU</t>
  </si>
  <si>
    <t>NGUNDB</t>
  </si>
  <si>
    <t>NGUKURR NT NAVAID</t>
  </si>
  <si>
    <t>NHLNDB</t>
  </si>
  <si>
    <t>NHILL NSW NAVAID</t>
  </si>
  <si>
    <t>NHLVOR</t>
  </si>
  <si>
    <t>NRBNDB</t>
  </si>
  <si>
    <t>NAREMBEEN WA NAVAID</t>
  </si>
  <si>
    <t>NRCNDB</t>
  </si>
  <si>
    <t>NARACOORTE SA NAVAID</t>
  </si>
  <si>
    <t>NRMNDB</t>
  </si>
  <si>
    <t>ARRAN VIC IFR WPT</t>
  </si>
  <si>
    <t>ARTON</t>
  </si>
  <si>
    <t>ARTON QLD IFR WPT</t>
  </si>
  <si>
    <t>LONGITUDE</t>
  </si>
  <si>
    <t>LATITUDE RADIANS</t>
  </si>
  <si>
    <t>LONGITUDE RADIANS</t>
  </si>
  <si>
    <t>DECIMAL</t>
  </si>
  <si>
    <t>RADIANS</t>
  </si>
  <si>
    <t>DIST NM</t>
  </si>
  <si>
    <t>EQUATION PARTS</t>
  </si>
  <si>
    <t>YABA</t>
  </si>
  <si>
    <t>ALBANY WA AIRPORT</t>
  </si>
  <si>
    <t>YADG</t>
  </si>
  <si>
    <t>ALDINGA  U SA UNLICENCED</t>
  </si>
  <si>
    <t>YAGD</t>
  </si>
  <si>
    <t>AUGUSTUS DOWNS  U QLD UNLICENCED</t>
  </si>
  <si>
    <t>YALA</t>
  </si>
  <si>
    <t>MARLA  U SA UNLICENCED</t>
  </si>
  <si>
    <t>YAMB</t>
  </si>
  <si>
    <t>AMBERLEY QLD AIRPORT</t>
  </si>
  <si>
    <t>YAMC</t>
  </si>
  <si>
    <t>ARAMAC  U QLD UNLICENCED</t>
  </si>
  <si>
    <t>YAMK</t>
  </si>
  <si>
    <t>YNRG</t>
  </si>
  <si>
    <t>NARROGIN  U WA UNLICENCED</t>
  </si>
  <si>
    <t>YNRM</t>
  </si>
  <si>
    <t>YALBOROO QLD VFR WPT</t>
  </si>
  <si>
    <t>ALTONA VIC VFR WPT</t>
  </si>
  <si>
    <t>ALAWOONA SA VFR WPT</t>
  </si>
  <si>
    <t>ALTONA SOUTH VIC VFR WPT</t>
  </si>
  <si>
    <t>COPPINS CROSSING ACT VFR WPT</t>
  </si>
  <si>
    <t>EDDYSTONE PT TAS VFR WPT</t>
  </si>
  <si>
    <t>EDMONTON QLD VFR WPT</t>
  </si>
  <si>
    <t>EAST GRETA NSW VFR WPT</t>
  </si>
  <si>
    <t>ELDORADO VIC VFR WPT</t>
  </si>
  <si>
    <t>EWAN MADDOCK DAM QLD VFR WPT</t>
  </si>
  <si>
    <t>DAVOS VIC IFR WPT</t>
  </si>
  <si>
    <t>DAYBO</t>
  </si>
  <si>
    <t>DAYBO QLD IFR WPT</t>
  </si>
  <si>
    <t>DAZZA</t>
  </si>
  <si>
    <t>DAZZA WA IFR WPT</t>
  </si>
  <si>
    <t>DEBEE</t>
  </si>
  <si>
    <t>BIGAK</t>
  </si>
  <si>
    <t>BIGAK WA IFR WPT</t>
  </si>
  <si>
    <t>BIGGS</t>
  </si>
  <si>
    <t>BIGGS SA IFR WPT</t>
  </si>
  <si>
    <t>BIGUP</t>
  </si>
  <si>
    <t>BIGUP WA IFR WPT</t>
  </si>
  <si>
    <t>BIKER</t>
  </si>
  <si>
    <t>BIKER NT IFR WPT</t>
  </si>
  <si>
    <t>BILAB</t>
  </si>
  <si>
    <t>TLY</t>
  </si>
  <si>
    <t>TMPT</t>
  </si>
  <si>
    <t>28_4724</t>
  </si>
  <si>
    <t>06_4800</t>
  </si>
  <si>
    <t>15_3038</t>
  </si>
  <si>
    <t>24_4800</t>
  </si>
  <si>
    <t>33_3038</t>
  </si>
  <si>
    <t>MINTY WA IFR WPT</t>
  </si>
  <si>
    <t>MISCH</t>
  </si>
  <si>
    <t>MISCH VIC IFR WPT</t>
  </si>
  <si>
    <t>MISLY</t>
  </si>
  <si>
    <t>MISLY NSW IFR WPT</t>
  </si>
  <si>
    <t>MITCH</t>
  </si>
  <si>
    <t>MITCH QLD IFR WPT</t>
  </si>
  <si>
    <t>MITSA</t>
  </si>
  <si>
    <t>MITSA NSW IFR WPT</t>
  </si>
  <si>
    <t>MITTS</t>
  </si>
  <si>
    <t>MITTS NT IFR WPT</t>
  </si>
  <si>
    <t>MITTY</t>
  </si>
  <si>
    <t>LHD</t>
  </si>
  <si>
    <t>LHRE</t>
  </si>
  <si>
    <t>LIY</t>
  </si>
  <si>
    <t>LKAD</t>
  </si>
  <si>
    <t>LKEC</t>
  </si>
  <si>
    <t>LKEE</t>
  </si>
  <si>
    <t>TALLARINGA WELL SA VFR WPT</t>
  </si>
  <si>
    <t>TURTLE PT NT VFR WPT</t>
  </si>
  <si>
    <t>TATE TIN MINE QLD VFR WPT</t>
  </si>
  <si>
    <t>TUCKERS KNOB NSW VFR WPT</t>
  </si>
  <si>
    <t>TUMBULGUM NSW VFR WPT</t>
  </si>
  <si>
    <t>TANUNDA SA VFR WPT</t>
  </si>
  <si>
    <t>TREVALLYN DAM TAS VFR WPT</t>
  </si>
  <si>
    <t>WOODLANDS GOLF COURSE VIC VFR WPT</t>
  </si>
  <si>
    <t>WOODGATE QLD VFR WPT</t>
  </si>
  <si>
    <t>WALPOLE WA VFR WPT</t>
  </si>
  <si>
    <t>WARRANDYTE VIC VFR WPT</t>
  </si>
  <si>
    <t>WOORIM QLD VFR WPT</t>
  </si>
  <si>
    <t>BROOKLYN VIC VFR WPT</t>
  </si>
  <si>
    <t>FUEL ADDED</t>
  </si>
  <si>
    <t>CATHY NSW IFR WPT</t>
  </si>
  <si>
    <t>CAULI</t>
  </si>
  <si>
    <t>CAULI SA IFR WPT</t>
  </si>
  <si>
    <t>CAWLY</t>
  </si>
  <si>
    <t>CAWLY NSW IFR WPT</t>
  </si>
  <si>
    <t>CEDAR</t>
  </si>
  <si>
    <t>CEDAR WA IFR WPT</t>
  </si>
  <si>
    <t>CESCI</t>
  </si>
  <si>
    <t>TUSKY</t>
  </si>
  <si>
    <t>SOUTH EAST CAPE TAS VFR WPT</t>
  </si>
  <si>
    <t>SHELLEY BRIDGE WA VFR WPT</t>
  </si>
  <si>
    <t>STRATHFINELLA QLD VFR WPT</t>
  </si>
  <si>
    <t>PARADISE GARDENS QLD VFR WPT</t>
  </si>
  <si>
    <t>SLOPING HUMMOCK QLD VFR WPT</t>
  </si>
  <si>
    <t>SAFIR WA IFR WPT</t>
  </si>
  <si>
    <t>SAKEG</t>
  </si>
  <si>
    <t>SAKEG WA IFR WPT</t>
  </si>
  <si>
    <t>SAKIG</t>
  </si>
  <si>
    <t>SAKIG QLD IFR WPT</t>
  </si>
  <si>
    <t>SALEM</t>
  </si>
  <si>
    <t>BLACK MT QLD VFR WPT</t>
  </si>
  <si>
    <t>BRISBANE CBD QLD VFR WPT</t>
  </si>
  <si>
    <t>BROADFORD VIC VFR WPT</t>
  </si>
  <si>
    <t>BUNDAGEN HEAD NSW VFR WPT</t>
  </si>
  <si>
    <t>WARRAGAMBA DAM NSW VFR WPT</t>
  </si>
  <si>
    <t>WANTABADGERY NSW VFR WPT</t>
  </si>
  <si>
    <t>WOOMARGAMA NSW VFR WPT</t>
  </si>
  <si>
    <t>WALLAN VIC VFR WPT</t>
  </si>
  <si>
    <t>WANDERING WA VFR WPT</t>
  </si>
  <si>
    <t>WARRAL SILO NSW VFR WPT</t>
  </si>
  <si>
    <t>WANGETTI QLD VFR WPT</t>
  </si>
  <si>
    <t>WAYSIDE NT VFR WPT</t>
  </si>
  <si>
    <t>WERRIBEE RACECOURSE VIC VFR WPT</t>
  </si>
  <si>
    <t>WERRIBEE SOUTH VIC VFR WPT</t>
  </si>
  <si>
    <t>WALLABADAH NSW VFR WPT</t>
  </si>
  <si>
    <t>RIPLEY VIC NAVAID</t>
  </si>
  <si>
    <t>RTINDB</t>
  </si>
  <si>
    <t>ROTTNEST IS WA NAVAID</t>
  </si>
  <si>
    <t>RUGNDB</t>
  </si>
  <si>
    <t>RUGBY NSW NAVAID</t>
  </si>
  <si>
    <t>ST GEORGES MINE QLD VFR WPT</t>
  </si>
  <si>
    <t>BILBY</t>
  </si>
  <si>
    <t>BILBY NSW IFR WPT</t>
  </si>
  <si>
    <t>BILIN</t>
  </si>
  <si>
    <t>BILIN SA IFR WPT</t>
  </si>
  <si>
    <t>BILLY</t>
  </si>
  <si>
    <t>BILLY SA IFR WPT</t>
  </si>
  <si>
    <t>GILBERLAND MINE QLD VFR WPT</t>
  </si>
  <si>
    <t>GIRU QLD VFR WPT</t>
  </si>
  <si>
    <t>GLENORCHY SA VFR WPT</t>
  </si>
  <si>
    <t>YDPD</t>
  </si>
  <si>
    <t>DAVENPORT DOWNS  U QLD UNLICENCED</t>
  </si>
  <si>
    <t>YDPO</t>
  </si>
  <si>
    <t>DEVONPORT TAS AIRPORT</t>
  </si>
  <si>
    <t>YDRD</t>
  </si>
  <si>
    <t>DRYSDALE RIVER  U WA UNLICENCED</t>
  </si>
  <si>
    <t>YDRH</t>
  </si>
  <si>
    <t>DURHAM DOWNS  U QLD UNLICENCED</t>
  </si>
  <si>
    <t>YDRI</t>
  </si>
  <si>
    <t>DURRIE  U QLD UNLICENCED</t>
  </si>
  <si>
    <t>13_1864</t>
  </si>
  <si>
    <t>21_5905</t>
  </si>
  <si>
    <t>05_4150</t>
  </si>
  <si>
    <t>06_1000</t>
  </si>
  <si>
    <t>18_1000</t>
  </si>
  <si>
    <t>24_1000</t>
  </si>
  <si>
    <t>36_1000</t>
  </si>
  <si>
    <t>04_4508</t>
  </si>
  <si>
    <t>22_4508</t>
  </si>
  <si>
    <t>09_1739</t>
  </si>
  <si>
    <t>TOM PRICE WA VFR WPT</t>
  </si>
  <si>
    <t>THORNTON GAP QLD VFR WPT</t>
  </si>
  <si>
    <t>TOORONGA VIC VFR WPT</t>
  </si>
  <si>
    <t>HOWARD SPRINGS NT NAVAID</t>
  </si>
  <si>
    <t>IABGP</t>
  </si>
  <si>
    <t>IABLLZ</t>
  </si>
  <si>
    <t>IADGP</t>
  </si>
  <si>
    <t>IADILS</t>
  </si>
  <si>
    <t>14_6499</t>
  </si>
  <si>
    <t>23_4409</t>
  </si>
  <si>
    <t>32_6499</t>
  </si>
  <si>
    <t>11_2605</t>
  </si>
  <si>
    <t>29_2605</t>
  </si>
  <si>
    <t>06_6234</t>
  </si>
  <si>
    <t>24_6234</t>
  </si>
  <si>
    <t>05_3612</t>
  </si>
  <si>
    <t>14_2789</t>
  </si>
  <si>
    <t>23_3612</t>
  </si>
  <si>
    <t>32_2789</t>
  </si>
  <si>
    <t>05_2999</t>
  </si>
  <si>
    <t>09_3278</t>
  </si>
  <si>
    <t>14_5400</t>
  </si>
  <si>
    <t>23_2999</t>
  </si>
  <si>
    <t>27_3278</t>
  </si>
  <si>
    <t>32_5400</t>
  </si>
  <si>
    <t>01_2756</t>
  </si>
  <si>
    <t>14_4180</t>
  </si>
  <si>
    <t>19_2756</t>
  </si>
  <si>
    <t>32_4180</t>
  </si>
  <si>
    <t>06_3609</t>
  </si>
  <si>
    <t>11_6801</t>
  </si>
  <si>
    <t>24_3609</t>
  </si>
  <si>
    <t>29_6801</t>
  </si>
  <si>
    <t>04_5397</t>
  </si>
  <si>
    <t>15_6499</t>
  </si>
  <si>
    <t>22_5397</t>
  </si>
  <si>
    <t>33_6499</t>
  </si>
  <si>
    <t>02_4098</t>
  </si>
  <si>
    <t>20_4098</t>
  </si>
  <si>
    <t>08_2132</t>
  </si>
  <si>
    <t>18_3888</t>
  </si>
  <si>
    <t>26_2132</t>
  </si>
  <si>
    <t>36_3888</t>
  </si>
  <si>
    <t>TAREE NSW NAVAID</t>
  </si>
  <si>
    <t>TSTNDB</t>
  </si>
  <si>
    <t>TRUSCOTT WA NAVAID</t>
  </si>
  <si>
    <t>TTRLOC</t>
  </si>
  <si>
    <t>TEA TREE TAS NAVAID</t>
  </si>
  <si>
    <t>GRANYA VIC VFR WPT</t>
  </si>
  <si>
    <t>GEORGES RIVER BRIDGE NSW VFR WPT</t>
  </si>
  <si>
    <t>GLENREAGH NSW VFR WPT</t>
  </si>
  <si>
    <t>GREEN HILLS WA VFR WPT</t>
  </si>
  <si>
    <t>GLENROCK HS QLD VFR WPT</t>
  </si>
  <si>
    <t>GREEN IS (MACKAY) QLD VFR WPT</t>
  </si>
  <si>
    <t>GREENHILL QLD VFR WPT</t>
  </si>
  <si>
    <t>LEMIB</t>
  </si>
  <si>
    <t>LEMIB NSW IFR WPT</t>
  </si>
  <si>
    <t>LENNY</t>
  </si>
  <si>
    <t>BARCALDINE QLD AIRPORT</t>
  </si>
  <si>
    <t>YBAS</t>
  </si>
  <si>
    <t>NORFOLK IS NSW AIRPORT</t>
  </si>
  <si>
    <t>YSNW</t>
  </si>
  <si>
    <t>NOWRA NSW AIRPORT</t>
  </si>
  <si>
    <t>LATROBE VALLEY VIC NAVAID</t>
  </si>
  <si>
    <t>BENV</t>
  </si>
  <si>
    <t>BGN</t>
  </si>
  <si>
    <t>BIV</t>
  </si>
  <si>
    <t>BJK</t>
  </si>
  <si>
    <t>BKD</t>
  </si>
  <si>
    <t>BKIS</t>
  </si>
  <si>
    <t>BKM</t>
  </si>
  <si>
    <t>BKRL</t>
  </si>
  <si>
    <t>BLGH</t>
  </si>
  <si>
    <t>POTIP</t>
  </si>
  <si>
    <t>LAUNCESTON TAS AIRPORT</t>
  </si>
  <si>
    <t>YMMB</t>
  </si>
  <si>
    <t>MOORABBIN VIC AIRPORT</t>
  </si>
  <si>
    <t>YMMI</t>
  </si>
  <si>
    <t>MURRIN-MURRIN  U WA UNLICENCED</t>
  </si>
  <si>
    <t>MELBOURNE VIC AIRPORT</t>
  </si>
  <si>
    <t>YMMU</t>
  </si>
  <si>
    <t>MIDDLEMOUNT  U QLD UNLICENCED</t>
  </si>
  <si>
    <t>YMND</t>
  </si>
  <si>
    <t>MAITLAND  U NSW UNLICENCED</t>
  </si>
  <si>
    <t>YMNE</t>
  </si>
  <si>
    <t>MOUNT KEITH WA AIRPORT</t>
  </si>
  <si>
    <t>YMNG</t>
  </si>
  <si>
    <t>MANGALORE VIC AIRPORT</t>
  </si>
  <si>
    <t>YMNK</t>
  </si>
  <si>
    <t>MONKIRA  U QLD UNLICENCED</t>
  </si>
  <si>
    <t>YMNY</t>
  </si>
  <si>
    <t>MORNEY  U QLD UNLICENCED</t>
  </si>
  <si>
    <t>YMOG</t>
  </si>
  <si>
    <t>MOUNT MAGNET WA AIRPORT</t>
  </si>
  <si>
    <t>YMOO</t>
  </si>
  <si>
    <t>MOORABERREE  U QLD UNLICENCED</t>
  </si>
  <si>
    <t>YMOR</t>
  </si>
  <si>
    <t>SYMMONS PLAINS TAS VFR WPT</t>
  </si>
  <si>
    <t>TARGA GAP TAS VFR WPT</t>
  </si>
  <si>
    <t>TARGET QLD VFR WPT</t>
  </si>
  <si>
    <t>TASMAN BRIDGE TAS VFR WPT</t>
  </si>
  <si>
    <t>THE BIG PINEAPPLE QLD VFR WPT</t>
  </si>
  <si>
    <t>TIMBERTOP QLD VFR WPT</t>
  </si>
  <si>
    <t>HADSPEN TAS VFR WPT</t>
  </si>
  <si>
    <t>HASTINGS REEF QLD VFR WPT</t>
  </si>
  <si>
    <t>HOSKINSTOWN NSW VFR WPT</t>
  </si>
  <si>
    <t>HASTINGS QLD VFR WPT</t>
  </si>
  <si>
    <t>HORNSBY NSW VFR WPT</t>
  </si>
  <si>
    <t>BURKETOWN  U QLD UNLICENCED</t>
  </si>
  <si>
    <t>YBLA</t>
  </si>
  <si>
    <t>HOPE VALLEY RESV SA VFR WPT</t>
  </si>
  <si>
    <t>HIGH VOLTAGE QLD VFR WPT</t>
  </si>
  <si>
    <t>HOWLONG NSW VFR WPT</t>
  </si>
  <si>
    <t>HUME WEIR WALL VIC VFR WPT</t>
  </si>
  <si>
    <t>TRUMP SA IFR WPT</t>
  </si>
  <si>
    <t>TUBBY</t>
  </si>
  <si>
    <t>TUBBY NSW IFR WPT</t>
  </si>
  <si>
    <t>TUCAB</t>
  </si>
  <si>
    <t>CRAVN NSW IFR WPT</t>
  </si>
  <si>
    <t>CRAWS</t>
  </si>
  <si>
    <t>CRAWS QLD IFR WPT</t>
  </si>
  <si>
    <t>CREDO</t>
  </si>
  <si>
    <t>CREDO NSW IFR WPT</t>
  </si>
  <si>
    <t>CREDY</t>
  </si>
  <si>
    <t>CREDY QLD IFR WPT</t>
  </si>
  <si>
    <t>CRENA</t>
  </si>
  <si>
    <t>CRENA SA IFR WPT</t>
  </si>
  <si>
    <t>CRICK</t>
  </si>
  <si>
    <t>CRICK WA IFR WPT</t>
  </si>
  <si>
    <t>CRIMP</t>
  </si>
  <si>
    <t>CRIMP QLD IFR WPT</t>
  </si>
  <si>
    <t>CRISO</t>
  </si>
  <si>
    <t>CRISO NT IFR WPT</t>
  </si>
  <si>
    <t>CRIST</t>
  </si>
  <si>
    <t>CRIST QLD IFR WPT</t>
  </si>
  <si>
    <t>CROKO</t>
  </si>
  <si>
    <t>CROKO QLD IFR WPT</t>
  </si>
  <si>
    <t>CULIN</t>
  </si>
  <si>
    <t>CULIN NSW IFR WPT</t>
  </si>
  <si>
    <t>CURRY</t>
  </si>
  <si>
    <t>CURRY NT IFR WPT</t>
  </si>
  <si>
    <t>DADAR</t>
  </si>
  <si>
    <t>DADAR WA IFR WPT</t>
  </si>
  <si>
    <t>DAGGA</t>
  </si>
  <si>
    <t>DAGGA QLD IFR WPT</t>
  </si>
  <si>
    <t>DAKUN</t>
  </si>
  <si>
    <t>DAKUN QLD IFR WPT</t>
  </si>
  <si>
    <t>DALGA</t>
  </si>
  <si>
    <t>DALGA WA IFR WPT</t>
  </si>
  <si>
    <t>DALLY</t>
  </si>
  <si>
    <t>DALLY NSW IFR WPT</t>
  </si>
  <si>
    <t>DAMIN</t>
  </si>
  <si>
    <t>SULON NSW IFR WPT</t>
  </si>
  <si>
    <t>RETAL WA IFR WPT</t>
  </si>
  <si>
    <t>RIDGE</t>
  </si>
  <si>
    <t>RIDGE SA IFR WPT</t>
  </si>
  <si>
    <t>RIDLE</t>
  </si>
  <si>
    <t>MOUNT COOKE WA VFR WPT</t>
  </si>
  <si>
    <t>MOUNT KINGSTON NT VFR WPT</t>
  </si>
  <si>
    <t>SUNDA</t>
  </si>
  <si>
    <t>SUNDA WA IFR WPT</t>
  </si>
  <si>
    <t>SUNIL</t>
  </si>
  <si>
    <t>SUNIL WA IFR WPT</t>
  </si>
  <si>
    <t>SUNIX</t>
  </si>
  <si>
    <t>SUNIX NT IFR WPT</t>
  </si>
  <si>
    <t>SUNKI</t>
  </si>
  <si>
    <t>SUNKI WA IFR WPT</t>
  </si>
  <si>
    <t>SUNNY</t>
  </si>
  <si>
    <t>SUNNY QLD IFR WPT</t>
  </si>
  <si>
    <t>SURFA</t>
  </si>
  <si>
    <t>SURFA NSW IFR WPT</t>
  </si>
  <si>
    <t>MUTMI</t>
  </si>
  <si>
    <t>GEORGE TOWN  U TAS UNLICENCED</t>
  </si>
  <si>
    <t>YGWA</t>
  </si>
  <si>
    <t>NARROMINE NSW NAVAID</t>
  </si>
  <si>
    <t>NSMNDB</t>
  </si>
  <si>
    <t>MAURICE HILL QLD VFR WPT</t>
  </si>
  <si>
    <t>MERION QLD VFR WPT</t>
  </si>
  <si>
    <t>MERRIJIG VIC VFR WPT</t>
  </si>
  <si>
    <t>ONSLOW WA AIRPORT</t>
  </si>
  <si>
    <t>YOOD</t>
  </si>
  <si>
    <t>TRUKA</t>
  </si>
  <si>
    <t>TRUKA NT IFR WPT</t>
  </si>
  <si>
    <t>TRUMP</t>
  </si>
  <si>
    <t>GELVOR</t>
  </si>
  <si>
    <t>GFNNDB</t>
  </si>
  <si>
    <t>GRAFTON NSW NAVAID</t>
  </si>
  <si>
    <t>GIBNDB</t>
  </si>
  <si>
    <t>GIBB RIVER WA NAVAID</t>
  </si>
  <si>
    <t>GIGNDB</t>
  </si>
  <si>
    <t>GINGIN WA NAVAID</t>
  </si>
  <si>
    <t>GLANDB</t>
  </si>
  <si>
    <t>GLADSTONE QLD NAVAID</t>
  </si>
  <si>
    <t>GLAVOR</t>
  </si>
  <si>
    <t>GLBNDB</t>
  </si>
  <si>
    <t>GOULBURN NSW NAVAID</t>
  </si>
  <si>
    <t>GLFNDB</t>
  </si>
  <si>
    <t>GLENFIELD NSW NAVAID</t>
  </si>
  <si>
    <t>GLINDB</t>
  </si>
  <si>
    <t>GLEN INNES NSW NAVAID</t>
  </si>
  <si>
    <t>GLSNDB</t>
  </si>
  <si>
    <t>GILES WA NAVAID</t>
  </si>
  <si>
    <t>GTEDME</t>
  </si>
  <si>
    <t>IBABI SA IFR WPT</t>
  </si>
  <si>
    <t>IBUNA</t>
  </si>
  <si>
    <t>IBUNA QLD IFR WPT</t>
  </si>
  <si>
    <t>IDANU</t>
  </si>
  <si>
    <t>IDANU SA IFR WPT</t>
  </si>
  <si>
    <t>IDELU</t>
  </si>
  <si>
    <t>IDELU NT IFR WPT</t>
  </si>
  <si>
    <t>IDEVI</t>
  </si>
  <si>
    <t>IDEVI WA IFR WPT</t>
  </si>
  <si>
    <t>IDODA</t>
  </si>
  <si>
    <t>IDODA NSW IFR WPT</t>
  </si>
  <si>
    <t>IDOKU</t>
  </si>
  <si>
    <t>IDOKU WA IFR WPT</t>
  </si>
  <si>
    <t>IDOTO</t>
  </si>
  <si>
    <t>IDOTO WA IFR WPT</t>
  </si>
  <si>
    <t>IFFEY</t>
  </si>
  <si>
    <t>IFFEY NSW IFR WPT</t>
  </si>
  <si>
    <t>IGOPO</t>
  </si>
  <si>
    <t>IGOPO NT IFR WPT</t>
  </si>
  <si>
    <t>IKASA</t>
  </si>
  <si>
    <t>IKASA WA IFR WPT</t>
  </si>
  <si>
    <t>IKODA</t>
  </si>
  <si>
    <t>IKODA NSW IFR WPT</t>
  </si>
  <si>
    <t>IKUMA</t>
  </si>
  <si>
    <t>IKUMA WA IFR WPT</t>
  </si>
  <si>
    <t>IMATI</t>
  </si>
  <si>
    <t>BUVY</t>
  </si>
  <si>
    <t>BVG</t>
  </si>
  <si>
    <t>BWMS</t>
  </si>
  <si>
    <t>BWV</t>
  </si>
  <si>
    <t>BYFD</t>
  </si>
  <si>
    <t>BYN</t>
  </si>
  <si>
    <t>BYNO</t>
  </si>
  <si>
    <t>BZA</t>
  </si>
  <si>
    <t>CABO</t>
  </si>
  <si>
    <t>WIND CORRECTED</t>
  </si>
  <si>
    <t>FRAZA</t>
  </si>
  <si>
    <t>17_4006</t>
  </si>
  <si>
    <t>23_4984</t>
  </si>
  <si>
    <t>35_4006</t>
  </si>
  <si>
    <t>01_2129</t>
  </si>
  <si>
    <t>COOLUM HI-RISE QLD VFR WPT</t>
  </si>
  <si>
    <t>COOROY QLD VFR WPT</t>
  </si>
  <si>
    <t>COW IS QLD VFR WPT</t>
  </si>
  <si>
    <t>CHOCOLATE FACTORY TAS VFR WPT</t>
  </si>
  <si>
    <t>CAMPANIA TAS VFR WPT</t>
  </si>
  <si>
    <t>CAPE FOURCROY NT VFR WPT</t>
  </si>
  <si>
    <t>CAPE HILLSBOROUGH QLD VFR WPT</t>
  </si>
  <si>
    <t>CAPE RICHE WA VFR WPT</t>
  </si>
  <si>
    <t>COPPERLODE DAM QLD VFR WPT</t>
  </si>
  <si>
    <t>MUNDARING WEIR WA VFR WPT</t>
  </si>
  <si>
    <t>MAYFIELD NSW VFR WPT</t>
  </si>
  <si>
    <t>MANY PEAKS QLD VFR WPT</t>
  </si>
  <si>
    <t>MURRAY DOWNS QLD VFR WPT</t>
  </si>
  <si>
    <t>JATAR</t>
  </si>
  <si>
    <t>JATAR WA IFR WPT</t>
  </si>
  <si>
    <t>JEDDA</t>
  </si>
  <si>
    <t>JEDDA QLD IFR WPT</t>
  </si>
  <si>
    <t>JELLS</t>
  </si>
  <si>
    <t>JELLS NT IFR WPT</t>
  </si>
  <si>
    <t>JELLY</t>
  </si>
  <si>
    <t>JELLY QLD IFR WPT</t>
  </si>
  <si>
    <t>HARVEY WA VFR WPT</t>
  </si>
  <si>
    <t>HASTINGS PT NSW VFR WPT</t>
  </si>
  <si>
    <t>INJUNE  U QLD UNLICENCED</t>
  </si>
  <si>
    <t>YINN</t>
  </si>
  <si>
    <t>INNAMINCKA  U SA UNLICENCED</t>
  </si>
  <si>
    <t>YISF</t>
  </si>
  <si>
    <t>ISISFORD  U QLD UNLICENCED</t>
  </si>
  <si>
    <t>YITT</t>
  </si>
  <si>
    <t>MITTA MITTA  U VIC UNLICENCED</t>
  </si>
  <si>
    <t>SARIK</t>
  </si>
  <si>
    <t>SARIK QLD IFR WPT</t>
  </si>
  <si>
    <t>SASRO</t>
  </si>
  <si>
    <t>SASRO NSW IFR WPT</t>
  </si>
  <si>
    <t>SATCO</t>
  </si>
  <si>
    <t>SATCO QLD IFR WPT</t>
  </si>
  <si>
    <t>SATNA</t>
  </si>
  <si>
    <t>CLIFF NSW IFR WPT</t>
  </si>
  <si>
    <t>CLIFT</t>
  </si>
  <si>
    <t>CLIFT QLD IFR WPT</t>
  </si>
  <si>
    <t>CLIFY</t>
  </si>
  <si>
    <t>03_1100</t>
  </si>
  <si>
    <t>21_1100</t>
  </si>
  <si>
    <t>03_3865</t>
  </si>
  <si>
    <t>11_4921</t>
  </si>
  <si>
    <t>21_3865</t>
  </si>
  <si>
    <t>WAGGA WAGGA NSW AIRPORT</t>
  </si>
  <si>
    <t>YSWH</t>
  </si>
  <si>
    <t>SWAN HILL VIC AIRPORT</t>
  </si>
  <si>
    <t>YSWL</t>
  </si>
  <si>
    <t>STAWELL VIC AIRPORT</t>
  </si>
  <si>
    <t>YTAA</t>
  </si>
  <si>
    <t>WIRRADGURIE NSW VFR WPT</t>
  </si>
  <si>
    <t>WEST BASS VIC VFR WPT</t>
  </si>
  <si>
    <t>WERRIS CREEK NSW VFR WPT</t>
  </si>
  <si>
    <t>SALEM TAS IFR WPT</t>
  </si>
  <si>
    <t>SALLY</t>
  </si>
  <si>
    <t>SALLY VIC IFR WPT</t>
  </si>
  <si>
    <t>SAMEZ</t>
  </si>
  <si>
    <t>SAMEZ NSW IFR WPT</t>
  </si>
  <si>
    <t>SAMMY</t>
  </si>
  <si>
    <t>SAMMY NT IFR WPT</t>
  </si>
  <si>
    <t>SANDI</t>
  </si>
  <si>
    <t>SANDI QLD IFR WPT</t>
  </si>
  <si>
    <t>SANDY WA IFR WPT</t>
  </si>
  <si>
    <t>SAPDA</t>
  </si>
  <si>
    <t>SAPDA WA IFR WPT</t>
  </si>
  <si>
    <t>SAPED</t>
  </si>
  <si>
    <t>SAPED SA IFR WPT</t>
  </si>
  <si>
    <t>SARAH</t>
  </si>
  <si>
    <t>SARAH SA IFR WPT</t>
  </si>
  <si>
    <t>SARAK</t>
  </si>
  <si>
    <t>SARAK QLD IFR WPT</t>
  </si>
  <si>
    <t>SARAP</t>
  </si>
  <si>
    <t>SARAP NSW IFR WPT</t>
  </si>
  <si>
    <t>MUO</t>
  </si>
  <si>
    <t>MUP</t>
  </si>
  <si>
    <t>MUR</t>
  </si>
  <si>
    <t>MINNIPA  U SA UNLICENCED</t>
  </si>
  <si>
    <t>YMPC</t>
  </si>
  <si>
    <t>POINT COOK VIC AIRPORT</t>
  </si>
  <si>
    <t>YMRB</t>
  </si>
  <si>
    <t>MCLAREN VALE SA VFR WPT</t>
  </si>
  <si>
    <t>MOONEE VALLEY RACECOURSE VIC VFR WPT</t>
  </si>
  <si>
    <t>MOUNT VICTORIA NSW VFR WPT</t>
  </si>
  <si>
    <t>MARYSVILLE VIC VFR WPT</t>
  </si>
  <si>
    <t>MOUNT VERNON HS WA VFR WPT</t>
  </si>
  <si>
    <t>WFL</t>
  </si>
  <si>
    <t>WFM</t>
  </si>
  <si>
    <t>WGG</t>
  </si>
  <si>
    <t>WGL</t>
  </si>
  <si>
    <t>WGR</t>
  </si>
  <si>
    <t>WHF</t>
  </si>
  <si>
    <t>WHM</t>
  </si>
  <si>
    <t>YWLG</t>
  </si>
  <si>
    <t>WALGETT NSW AIRPORT</t>
  </si>
  <si>
    <t>YWLM</t>
  </si>
  <si>
    <t>WILLIAMTOWN NSW AIRPORT</t>
  </si>
  <si>
    <t>YWLU</t>
  </si>
  <si>
    <t>AKDAV SA IFR WPT</t>
  </si>
  <si>
    <t>LAWN HILL  U QLD UNLICENCED</t>
  </si>
  <si>
    <t>YLAK</t>
  </si>
  <si>
    <t>BILLILUNA WA UNLICENCED</t>
  </si>
  <si>
    <t>BEVERLY SPRINGS WA UNLICENCED</t>
  </si>
  <si>
    <t>16_3606</t>
  </si>
  <si>
    <t>34_3606</t>
  </si>
  <si>
    <t>YBDN</t>
  </si>
  <si>
    <t>BEDFORD DOWNS</t>
  </si>
  <si>
    <t>18_5574</t>
  </si>
  <si>
    <t>36_5574</t>
  </si>
  <si>
    <t>BAGA</t>
  </si>
  <si>
    <t>BAGA STANSMORE WA UNLICENCED</t>
  </si>
  <si>
    <t>09_6230</t>
  </si>
  <si>
    <t>27_6230</t>
  </si>
  <si>
    <t>YACD</t>
  </si>
  <si>
    <t>ALICE DOWNS WA UNLICENCED</t>
  </si>
  <si>
    <t>NAMBU WA IFR WPT</t>
  </si>
  <si>
    <t>NAOMI</t>
  </si>
  <si>
    <t>VICTORIA RIVER DOWNS  U NT UNLICENCED</t>
  </si>
  <si>
    <t>YVRS</t>
  </si>
  <si>
    <t>VANROOK STN  U QLD UNLICENCED</t>
  </si>
  <si>
    <t>YWAG</t>
  </si>
  <si>
    <t>WANAARING  U NSW UNLICENCED</t>
  </si>
  <si>
    <t>WALLAN  U VIC UNLICENCED</t>
  </si>
  <si>
    <t>YWAV</t>
  </si>
  <si>
    <t>WAVE HILL  U NT UNLICENCED</t>
  </si>
  <si>
    <t>YWBI</t>
  </si>
  <si>
    <t>TARAK</t>
  </si>
  <si>
    <t>TARAK WA IFR WPT</t>
  </si>
  <si>
    <t>TARAL</t>
  </si>
  <si>
    <t>TARAL NSW IFR WPT</t>
  </si>
  <si>
    <t>TAREX</t>
  </si>
  <si>
    <t>TAREX VIC IFR WPT</t>
  </si>
  <si>
    <t>TAROR</t>
  </si>
  <si>
    <t>TAROR NSW IFR WPT</t>
  </si>
  <si>
    <t>TARUN</t>
  </si>
  <si>
    <t>TARUN WA IFR WPT</t>
  </si>
  <si>
    <t>TASEG</t>
  </si>
  <si>
    <t>TASEG NSW IFR WPT</t>
  </si>
  <si>
    <t>TASHA</t>
  </si>
  <si>
    <t>TASHA QLD IFR WPT</t>
  </si>
  <si>
    <t>TASKA</t>
  </si>
  <si>
    <t>TASKA WA IFR WPT</t>
  </si>
  <si>
    <t>TASMA</t>
  </si>
  <si>
    <t>TASMA TAS IFR WPT</t>
  </si>
  <si>
    <t>TATAP</t>
  </si>
  <si>
    <t>TATAP NT IFR WPT</t>
  </si>
  <si>
    <t>ATHEL</t>
  </si>
  <si>
    <t>ATHEL SA IFR WPT</t>
  </si>
  <si>
    <t>ATILA</t>
  </si>
  <si>
    <t>ATILA TAS IFR WPT</t>
  </si>
  <si>
    <t>ATMAL</t>
  </si>
  <si>
    <t>ATMAL WA IFR WPT</t>
  </si>
  <si>
    <t>TIME ZONE</t>
  </si>
  <si>
    <t>CAPE CONWAY QLD VFR WPT</t>
  </si>
  <si>
    <t>CRAYFISH SA VFR WPT</t>
  </si>
  <si>
    <t>CWST</t>
  </si>
  <si>
    <t>CYB</t>
  </si>
  <si>
    <t>CYM</t>
  </si>
  <si>
    <t>DAIN</t>
  </si>
  <si>
    <t>DBO</t>
  </si>
  <si>
    <t>DBPT</t>
  </si>
  <si>
    <t>DCIS</t>
  </si>
  <si>
    <t>DCRK</t>
  </si>
  <si>
    <t>DEL</t>
  </si>
  <si>
    <t>DFD</t>
  </si>
  <si>
    <t>DGN</t>
  </si>
  <si>
    <t>DGY</t>
  </si>
  <si>
    <t>DHH</t>
  </si>
  <si>
    <t>DLMO</t>
  </si>
  <si>
    <t>DLP</t>
  </si>
  <si>
    <t>DLY</t>
  </si>
  <si>
    <t>DMT</t>
  </si>
  <si>
    <t>DMW</t>
  </si>
  <si>
    <t>DND</t>
  </si>
  <si>
    <t>DNGR</t>
  </si>
  <si>
    <t>MINUTES PORTION</t>
  </si>
  <si>
    <t>BEAGLE BAY WA UNLICENCED</t>
  </si>
  <si>
    <t>YLGB</t>
  </si>
  <si>
    <t>LA GRANGE BAY WA UNLICENCED</t>
  </si>
  <si>
    <t>YLBD</t>
  </si>
  <si>
    <t>LOMBADINA WA UNLICENCED</t>
  </si>
  <si>
    <t>NARRABRI NSW NAVAID</t>
  </si>
  <si>
    <t>T1</t>
  </si>
  <si>
    <t>T2</t>
  </si>
  <si>
    <t>T3</t>
  </si>
  <si>
    <t>T4</t>
  </si>
  <si>
    <t>LEG 1</t>
  </si>
  <si>
    <t>LEG 2</t>
  </si>
  <si>
    <t>LEG 3</t>
  </si>
  <si>
    <t>LEG 4</t>
  </si>
  <si>
    <t>L1</t>
  </si>
  <si>
    <t>L2</t>
  </si>
  <si>
    <t>L3</t>
  </si>
  <si>
    <t>L4</t>
  </si>
  <si>
    <t>NORFOLK IS NSW NAVAID</t>
  </si>
  <si>
    <t>NFNDB</t>
  </si>
  <si>
    <t>NFVOR</t>
  </si>
  <si>
    <t>BRAMPTON ISLAND  U QLD UNLICENCED</t>
  </si>
  <si>
    <t>YBPN</t>
  </si>
  <si>
    <t>PROSERPINE / WHITSUNDAY COAST QLD AIRPORT</t>
  </si>
  <si>
    <t>YBRK</t>
  </si>
  <si>
    <t>ROCKHAMPTON QLD AIRPORT</t>
  </si>
  <si>
    <t>YBRL</t>
  </si>
  <si>
    <t>BORROLOOLA NT AIRPORT</t>
  </si>
  <si>
    <t>BROOME WA AIRPORT</t>
  </si>
  <si>
    <t>OODNADATTA  U SA UNLICENCED</t>
  </si>
  <si>
    <t>YOOM</t>
  </si>
  <si>
    <t>MOUNT NINDERRY QLD VFR WPT</t>
  </si>
  <si>
    <t>MOUNT JACKSON HS WA VFR WPT</t>
  </si>
  <si>
    <t>MARY KATHLEEN QLD VFR WPT</t>
  </si>
  <si>
    <t>MACKSVILLE NSW VFR WPT</t>
  </si>
  <si>
    <t>MOUNT LION QLD VFR WPT</t>
  </si>
  <si>
    <t>MARINO LIGHT HOUSE SA VFR WPT</t>
  </si>
  <si>
    <t>NEWMAN WA NAVAID</t>
  </si>
  <si>
    <t>NWNNDB</t>
  </si>
  <si>
    <t>NWNVOR</t>
  </si>
  <si>
    <t>NYAVOR</t>
  </si>
  <si>
    <t>NARROMINE NSW AIRPORT</t>
  </si>
  <si>
    <t>YNSH</t>
  </si>
  <si>
    <t>NOOSA  U QLD UNLICENCED</t>
  </si>
  <si>
    <t>YNSM</t>
  </si>
  <si>
    <t>NORSEMAN  U WA UNLICENCED</t>
  </si>
  <si>
    <t>YNTM</t>
  </si>
  <si>
    <t>NORTHAM  U WA UNLICENCED</t>
  </si>
  <si>
    <t>YNTN</t>
  </si>
  <si>
    <t>NORMANTON QLD AIRPORT</t>
  </si>
  <si>
    <t>YNUB</t>
  </si>
  <si>
    <t>NULLARBOR MOTEL  U SA UNLICENCED</t>
  </si>
  <si>
    <t>YNUL</t>
  </si>
  <si>
    <t>NULLAGINE  U WA UNLICENCED</t>
  </si>
  <si>
    <t>YNUM</t>
  </si>
  <si>
    <t>NUMBULWAR NT AIRPORT</t>
  </si>
  <si>
    <t>YNWN</t>
  </si>
  <si>
    <t>NEWMAN WA AIRPORT</t>
  </si>
  <si>
    <t>YNYN</t>
  </si>
  <si>
    <t>NYNGAN NSW AIRPORT</t>
  </si>
  <si>
    <t>YOAY</t>
  </si>
  <si>
    <t>OAKY CREEK  U QLD UNLICENCED</t>
  </si>
  <si>
    <t>YOEN</t>
  </si>
  <si>
    <t>OENPELLI NT AIRPORT</t>
  </si>
  <si>
    <t>YOLA</t>
  </si>
  <si>
    <t>TIBBS</t>
  </si>
  <si>
    <t>TIBBS SA IFR WPT</t>
  </si>
  <si>
    <t>TICAL</t>
  </si>
  <si>
    <t>184</t>
  </si>
  <si>
    <t>407</t>
  </si>
  <si>
    <t>669</t>
  </si>
  <si>
    <t>322</t>
  </si>
  <si>
    <t>98</t>
  </si>
  <si>
    <t>623</t>
  </si>
  <si>
    <t>469</t>
  </si>
  <si>
    <t>758</t>
  </si>
  <si>
    <t>367</t>
  </si>
  <si>
    <t>30</t>
  </si>
  <si>
    <t>456</t>
  </si>
  <si>
    <t>863</t>
  </si>
  <si>
    <t>712</t>
  </si>
  <si>
    <t>118</t>
  </si>
  <si>
    <t>108</t>
  </si>
  <si>
    <t>246</t>
  </si>
  <si>
    <t>2139</t>
  </si>
  <si>
    <t>3432</t>
  </si>
  <si>
    <t>89</t>
  </si>
  <si>
    <t>443</t>
  </si>
  <si>
    <t>102</t>
  </si>
  <si>
    <t>59</t>
  </si>
  <si>
    <t>1345</t>
  </si>
  <si>
    <t>801</t>
  </si>
  <si>
    <t>1050</t>
  </si>
  <si>
    <t>135</t>
  </si>
  <si>
    <t>256</t>
  </si>
  <si>
    <t>1040</t>
  </si>
  <si>
    <t>2664</t>
  </si>
  <si>
    <t>404</t>
  </si>
  <si>
    <t>69</t>
  </si>
  <si>
    <t>253</t>
  </si>
  <si>
    <t>131</t>
  </si>
  <si>
    <t>643</t>
  </si>
  <si>
    <t>1489</t>
  </si>
  <si>
    <t>554</t>
  </si>
  <si>
    <t>853</t>
  </si>
  <si>
    <t>262</t>
  </si>
  <si>
    <t>1214</t>
  </si>
  <si>
    <t>538</t>
  </si>
  <si>
    <t>627</t>
  </si>
  <si>
    <t>1631</t>
  </si>
  <si>
    <t>1529</t>
  </si>
  <si>
    <t>180</t>
  </si>
  <si>
    <t>MOUNT ELEPHANT QLD VFR WPT</t>
  </si>
  <si>
    <t>MELTON SOUTH VIC VFR WPT</t>
  </si>
  <si>
    <t>MOUNT EVERARD WA VFR WPT</t>
  </si>
  <si>
    <t>MOFFAT HEAD QLD VFR WPT</t>
  </si>
  <si>
    <t>MOUNT FUNNEL QLD VFR WPT</t>
  </si>
  <si>
    <t>MANGALORE TAS VFR WPT</t>
  </si>
  <si>
    <t>MOUNT GLORIOUS QLD VFR WPT</t>
  </si>
  <si>
    <t>MOUNT MORGAN QLD VFR WPT</t>
  </si>
  <si>
    <t>MASTHEAD IS QLD VFR WPT</t>
  </si>
  <si>
    <t>MICHELAGO NSW VFR WPT</t>
  </si>
  <si>
    <t>WILUNA WA AIRPORT</t>
  </si>
  <si>
    <t>FRAZA SA IFR WPT</t>
  </si>
  <si>
    <t>FREDD</t>
  </si>
  <si>
    <t>FREDD QLD IFR WPT</t>
  </si>
  <si>
    <t>FREDY</t>
  </si>
  <si>
    <t>FREDY QLD IFR WPT</t>
  </si>
  <si>
    <t>FRILL</t>
  </si>
  <si>
    <t>FRILL WA IFR WPT</t>
  </si>
  <si>
    <t>FUNAL</t>
  </si>
  <si>
    <t>MUNGALLALA QLD VFR WPT</t>
  </si>
  <si>
    <t>YGKL</t>
  </si>
  <si>
    <t>GREAT KEPPEL IS  U QLD UNLICENCED</t>
  </si>
  <si>
    <t>YGLA</t>
  </si>
  <si>
    <t>GLADSTONE QLD AIRPORT</t>
  </si>
  <si>
    <t>OLLIE</t>
  </si>
  <si>
    <t>YMGR</t>
  </si>
  <si>
    <t>MARGARET RIVER STN  U WA UNLICENCED</t>
  </si>
  <si>
    <t>YMGT</t>
  </si>
  <si>
    <t>MARGARET RIVER  U WA UNLICENCED</t>
  </si>
  <si>
    <t>YMHB</t>
  </si>
  <si>
    <t>WRRR</t>
  </si>
  <si>
    <t>BALI DENPASAR INTERNATIONAL AIRPORT</t>
  </si>
  <si>
    <t>PARKES NSW AIRPORT</t>
  </si>
  <si>
    <t>YPKT</t>
  </si>
  <si>
    <t>PORT KEATS NT AIRPORT</t>
  </si>
  <si>
    <t>KALBI</t>
  </si>
  <si>
    <t>KALBI WA IFR WPT</t>
  </si>
  <si>
    <t>KALUG</t>
  </si>
  <si>
    <t>KALUG SA IFR WPT</t>
  </si>
  <si>
    <t>KAMBA</t>
  </si>
  <si>
    <t>KAMBA NSW IFR WPT</t>
  </si>
  <si>
    <t>KAMPI</t>
  </si>
  <si>
    <t>KAMPI NSW IFR WPT</t>
  </si>
  <si>
    <t>KAMUN</t>
  </si>
  <si>
    <t>KAMUN WA IFR WPT</t>
  </si>
  <si>
    <t>KANBU</t>
  </si>
  <si>
    <t>KANBU QLD IFR WPT</t>
  </si>
  <si>
    <t>TANAMI  U NT UNLICENCED</t>
  </si>
  <si>
    <t>YTMU</t>
  </si>
  <si>
    <t>TUMUT NSW AIRPORT</t>
  </si>
  <si>
    <t>YTNG</t>
  </si>
  <si>
    <t>MOCHO WA IFR WPT</t>
  </si>
  <si>
    <t>MODYN</t>
  </si>
  <si>
    <t>MODYN WA IFR WPT</t>
  </si>
  <si>
    <t>MOLGA</t>
  </si>
  <si>
    <t>MOLGA WA IFR WPT</t>
  </si>
  <si>
    <t>MONDO</t>
  </si>
  <si>
    <t>MONDO NSW IFR WPT</t>
  </si>
  <si>
    <t>MONIC</t>
  </si>
  <si>
    <t>MONIC NT IFR WPT</t>
  </si>
  <si>
    <t>MOOKA</t>
  </si>
  <si>
    <t>MOOKA WA IFR WPT</t>
  </si>
  <si>
    <t>PATONGA NSW VFR WPT</t>
  </si>
  <si>
    <t>PORT ADELAIDE SA VFR WPT</t>
  </si>
  <si>
    <t>PURLINGBROOKE FALLS QLD VFR WPT</t>
  </si>
  <si>
    <t>PICNIC BAY QLD VFR WPT</t>
  </si>
  <si>
    <t>PRINCESS CHARLOTTE BAY QLD VFR WPT</t>
  </si>
  <si>
    <t>PELICAN CREEK QLD VFR WPT</t>
  </si>
  <si>
    <t>TEMPLE BAY QLD VFR WPT</t>
  </si>
  <si>
    <t>TRINITY BEACH QLD VFR WPT</t>
  </si>
  <si>
    <t>TARCUTTA NSW VFR WPT</t>
  </si>
  <si>
    <t>TRURO SA VFR WPT</t>
  </si>
  <si>
    <t>TV TOWERS QLD VFR WPT</t>
  </si>
  <si>
    <t>TWO RN NSW VFR WPT</t>
  </si>
  <si>
    <t>TEWANTIN QLD VFR WPT</t>
  </si>
  <si>
    <t>GRELY WA IFR WPT</t>
  </si>
  <si>
    <t>GREND</t>
  </si>
  <si>
    <t>GREND NSW IFR WPT</t>
  </si>
  <si>
    <t>GROVA</t>
  </si>
  <si>
    <t>GROVA NSW IFR WPT</t>
  </si>
  <si>
    <t>GRUNT</t>
  </si>
  <si>
    <t>GRUNT NSW IFR WPT</t>
  </si>
  <si>
    <t>GUDUG</t>
  </si>
  <si>
    <t>GUDUG WA IFR WPT</t>
  </si>
  <si>
    <t>GUGAB</t>
  </si>
  <si>
    <t>GUGAB SA IFR WPT</t>
  </si>
  <si>
    <t>GUGUK</t>
  </si>
  <si>
    <t>GUGUK QLD IFR WPT</t>
  </si>
  <si>
    <t>GUKON</t>
  </si>
  <si>
    <t>RAPID BAY SA VFR WPT</t>
  </si>
  <si>
    <t>RICHMOND TAS VFR WPT</t>
  </si>
  <si>
    <t>HERVEY BAY QLD NAVAID</t>
  </si>
  <si>
    <t>HBDME</t>
  </si>
  <si>
    <t>HOBART TAS NAVAID</t>
  </si>
  <si>
    <t>HBKNDB</t>
  </si>
  <si>
    <t>HOLBROOK NSW NAVAID</t>
  </si>
  <si>
    <t>HBLOC</t>
  </si>
  <si>
    <t>HBVOR</t>
  </si>
  <si>
    <t>HIDNDB</t>
  </si>
  <si>
    <t>CUE WA AIRPORT</t>
  </si>
  <si>
    <t>YCUN</t>
  </si>
  <si>
    <t>CUNDERDIN  U WA UNLICENCED</t>
  </si>
  <si>
    <t>YCUS</t>
  </si>
  <si>
    <t>CUMMINS  U SA UNLICENCED</t>
  </si>
  <si>
    <t>YCVG</t>
  </si>
  <si>
    <t>DNVOR</t>
  </si>
  <si>
    <t>MUNDA WA IFR WPT</t>
  </si>
  <si>
    <t>MUNEL</t>
  </si>
  <si>
    <t>MUNEL QLD IFR WPT</t>
  </si>
  <si>
    <t>MUNGA</t>
  </si>
  <si>
    <t>MUNGA QLD IFR WPT</t>
  </si>
  <si>
    <t>MUNRO</t>
  </si>
  <si>
    <t>MUNRO NT IFR WPT</t>
  </si>
  <si>
    <t>MURES</t>
  </si>
  <si>
    <t>MURES WA IFR WPT</t>
  </si>
  <si>
    <t>MURPH</t>
  </si>
  <si>
    <t>MURPH QLD IFR WPT</t>
  </si>
  <si>
    <t>MUSEY</t>
  </si>
  <si>
    <t>GROUND SPEED</t>
  </si>
  <si>
    <t>DISTANCE FLAT TOTAL</t>
  </si>
  <si>
    <t>TIME FLAT TOTAL</t>
  </si>
  <si>
    <t>FLAT TOTALS</t>
  </si>
  <si>
    <t>YSHK</t>
  </si>
  <si>
    <t>SHARK BAY WA AIRPORT</t>
  </si>
  <si>
    <t>YSHR</t>
  </si>
  <si>
    <t>UTC BOD</t>
  </si>
  <si>
    <t>UTC EOD</t>
  </si>
  <si>
    <t>WILDE VIC IFR WPT</t>
  </si>
  <si>
    <t>WILLS</t>
  </si>
  <si>
    <t>WILLS SA IFR WPT</t>
  </si>
  <si>
    <t>WILLY</t>
  </si>
  <si>
    <t>WILLY NSW IFR WPT</t>
  </si>
  <si>
    <t>WINCH</t>
  </si>
  <si>
    <t>WINCH SA IFR WPT</t>
  </si>
  <si>
    <t>WINKY</t>
  </si>
  <si>
    <t>WINKY QLD IFR WPT</t>
  </si>
  <si>
    <t>WIRMA</t>
  </si>
  <si>
    <t>WIRMA SA IFR WPT</t>
  </si>
  <si>
    <t>WISKA</t>
  </si>
  <si>
    <t>WISKA QLD IFR WPT</t>
  </si>
  <si>
    <t>WISPA</t>
  </si>
  <si>
    <t>WISPA QLD IFR WPT</t>
  </si>
  <si>
    <t>WIZZA</t>
  </si>
  <si>
    <t>WIZZA QLD IFR WPT</t>
  </si>
  <si>
    <t>WOBBL</t>
  </si>
  <si>
    <t>WINDJANA GORGE</t>
  </si>
  <si>
    <t>WOLFE CREEK METEORITE CRATER</t>
  </si>
  <si>
    <t>WOLFE</t>
  </si>
  <si>
    <t>BENALLA VIC AIRPORT</t>
  </si>
  <si>
    <t>YBLC</t>
  </si>
  <si>
    <t>BALCANOONA  U SA UNLICENCED</t>
  </si>
  <si>
    <t>YBLL</t>
  </si>
  <si>
    <t>BOLLON  U QLD UNLICENCED</t>
  </si>
  <si>
    <t>YBLN</t>
  </si>
  <si>
    <t>BUSSELTON WA AIRPORT</t>
  </si>
  <si>
    <t>YBLT</t>
  </si>
  <si>
    <t>BALLARAT VIC AIRPORT</t>
  </si>
  <si>
    <t>YBMA</t>
  </si>
  <si>
    <t>MEDA WA UNLICENCED</t>
  </si>
  <si>
    <t>09_3279</t>
  </si>
  <si>
    <t>27_3279</t>
  </si>
  <si>
    <t>MCLARTY</t>
  </si>
  <si>
    <t>MCLARTY WA UNLICENCED</t>
  </si>
  <si>
    <t>27_3593</t>
  </si>
  <si>
    <t>09_3593</t>
  </si>
  <si>
    <t>LOUISA DOWNS (YIYILI) WA UNLICENCED</t>
  </si>
  <si>
    <t>11_4232</t>
  </si>
  <si>
    <t>YLDL</t>
  </si>
  <si>
    <t>MINGA</t>
  </si>
  <si>
    <t>MINGA WA IFR WPT</t>
  </si>
  <si>
    <t>MINNA</t>
  </si>
  <si>
    <t>MINNA WA IFR WPT</t>
  </si>
  <si>
    <t>MINNI</t>
  </si>
  <si>
    <t>MINNI QLD IFR WPT</t>
  </si>
  <si>
    <t>MINNY</t>
  </si>
  <si>
    <t>MINNY WA IFR WPT</t>
  </si>
  <si>
    <t>MINTY</t>
  </si>
  <si>
    <t>CLIFY WA IFR WPT</t>
  </si>
  <si>
    <t>COBEL</t>
  </si>
  <si>
    <t>COONABARABRAN NSW AIRPORT</t>
  </si>
  <si>
    <t>YCBG</t>
  </si>
  <si>
    <t>MIDAT</t>
  </si>
  <si>
    <t>MIDAT NSW IFR WPT</t>
  </si>
  <si>
    <t>MIDEL</t>
  </si>
  <si>
    <t>MIDEL QLD IFR WPT</t>
  </si>
  <si>
    <t>MIGAX</t>
  </si>
  <si>
    <t>MIGAX NT IFR WPT</t>
  </si>
  <si>
    <t>MIKEL</t>
  </si>
  <si>
    <t>MIKEL NSW IFR WPT</t>
  </si>
  <si>
    <t>MILIV</t>
  </si>
  <si>
    <t>MILIV NT IFR WPT</t>
  </si>
  <si>
    <t>MILLA</t>
  </si>
  <si>
    <t>MILLA VIC IFR WPT</t>
  </si>
  <si>
    <t>MILNA</t>
  </si>
  <si>
    <t>MILNA WA IFR WPT</t>
  </si>
  <si>
    <t>MILTY</t>
  </si>
  <si>
    <t>MILTY QLD IFR WPT</t>
  </si>
  <si>
    <t>13L_3773</t>
  </si>
  <si>
    <t>13R_3478</t>
  </si>
  <si>
    <t>17L_4380</t>
  </si>
  <si>
    <t>17R_4068</t>
  </si>
  <si>
    <t>TDLTAC</t>
  </si>
  <si>
    <t>TEFNDB</t>
  </si>
  <si>
    <t>THARGOMINDAH QLD AIRPORT</t>
  </si>
  <si>
    <t>YTHY</t>
  </si>
  <si>
    <t>RCS</t>
  </si>
  <si>
    <t>RCSE</t>
  </si>
  <si>
    <t>RDC</t>
  </si>
  <si>
    <t>17_5205</t>
  </si>
  <si>
    <t>30_2903</t>
  </si>
  <si>
    <t>35_5205</t>
  </si>
  <si>
    <t>05_3346</t>
  </si>
  <si>
    <t>14_5282</t>
  </si>
  <si>
    <t>23_3346</t>
  </si>
  <si>
    <t>32_5282</t>
  </si>
  <si>
    <t>09_3980</t>
  </si>
  <si>
    <t>27_3980</t>
  </si>
  <si>
    <t>11_5020</t>
  </si>
  <si>
    <t>29_5020</t>
  </si>
  <si>
    <t>09_3281</t>
  </si>
  <si>
    <t>18_3615</t>
  </si>
  <si>
    <t>27_3281</t>
  </si>
  <si>
    <t>36_3615</t>
  </si>
  <si>
    <t>02_3668</t>
  </si>
  <si>
    <t>08_3438</t>
  </si>
  <si>
    <t>20_3668</t>
  </si>
  <si>
    <t>26_3438</t>
  </si>
  <si>
    <t>04_3609</t>
  </si>
  <si>
    <t>11_4990</t>
  </si>
  <si>
    <t>22_3609</t>
  </si>
  <si>
    <t>MESEN WA IFR WPT</t>
  </si>
  <si>
    <t>METAB</t>
  </si>
  <si>
    <t>METAB WA IFR WPT</t>
  </si>
  <si>
    <t>METHL</t>
  </si>
  <si>
    <t>13_2400</t>
  </si>
  <si>
    <t>18_3806</t>
  </si>
  <si>
    <t>27_4898</t>
  </si>
  <si>
    <t>36_3806</t>
  </si>
  <si>
    <t>09_4101</t>
  </si>
  <si>
    <t>DUKUB QLD IFR WPT</t>
  </si>
  <si>
    <t>DULOL</t>
  </si>
  <si>
    <t>DULOL WA IFR WPT</t>
  </si>
  <si>
    <t>DULYA</t>
  </si>
  <si>
    <t>DULYA WA IFR WPT</t>
  </si>
  <si>
    <t>WAGGA WAGGA NSW NAVAID</t>
  </si>
  <si>
    <t>WGNDB</t>
  </si>
  <si>
    <t>WGTNDB</t>
  </si>
  <si>
    <t>WANGARATTA VIC NAVAID</t>
  </si>
  <si>
    <t>WGVOR</t>
  </si>
  <si>
    <t>WHANDB</t>
  </si>
  <si>
    <t>WHYALLA SA NAVAID</t>
  </si>
  <si>
    <t>WJSNDB</t>
  </si>
  <si>
    <t>WEE JASPER NSW NAVAID</t>
  </si>
  <si>
    <t>WJSVOR</t>
  </si>
  <si>
    <t>WKBNDB</t>
  </si>
  <si>
    <t>WARRACKNABEAL VIC NAVAID</t>
  </si>
  <si>
    <t>WLENDB</t>
  </si>
  <si>
    <t>WILLIAMSDALE NSW NAVAID</t>
  </si>
  <si>
    <t>WLEVOR</t>
  </si>
  <si>
    <t>WLGNDB</t>
  </si>
  <si>
    <t>WALGETT NSW NAVAID</t>
  </si>
  <si>
    <t>WLGVOR</t>
  </si>
  <si>
    <t>WLMNDB</t>
  </si>
  <si>
    <t>WLMTAC</t>
  </si>
  <si>
    <t>WLUNDB</t>
  </si>
  <si>
    <t>WILUNA WA NAVAID</t>
  </si>
  <si>
    <t>WMDNDB</t>
  </si>
  <si>
    <t>WEST MAITLAND NSW NAVAID</t>
  </si>
  <si>
    <t>WMDVOR</t>
  </si>
  <si>
    <t>WOLNDB</t>
  </si>
  <si>
    <t>WOLLONGONG NSW NAVAID</t>
  </si>
  <si>
    <t>WONNDB</t>
  </si>
  <si>
    <t>WONTHAGGI VIC NAVAID</t>
  </si>
  <si>
    <t>WONVOR</t>
  </si>
  <si>
    <t>WPDME</t>
  </si>
  <si>
    <t>WEIPA QLD NAVAID</t>
  </si>
  <si>
    <t>WPNDB</t>
  </si>
  <si>
    <t>KEP</t>
  </si>
  <si>
    <t>KGLE</t>
  </si>
  <si>
    <t>KGT</t>
  </si>
  <si>
    <t>KIEWA</t>
  </si>
  <si>
    <t>KIM</t>
  </si>
  <si>
    <t>KINN</t>
  </si>
  <si>
    <t>KIRA</t>
  </si>
  <si>
    <t>KKI</t>
  </si>
  <si>
    <t>KKN</t>
  </si>
  <si>
    <t>KKV</t>
  </si>
  <si>
    <t>KLCY</t>
  </si>
  <si>
    <t>KMA</t>
  </si>
  <si>
    <t>KMG</t>
  </si>
  <si>
    <t>KNO</t>
  </si>
  <si>
    <t>KNW</t>
  </si>
  <si>
    <t>ROBE RIVER IRON ORE/ WICKHAM WA UNLICENCED</t>
  </si>
  <si>
    <t>06_3869</t>
  </si>
  <si>
    <t>24_3869</t>
  </si>
  <si>
    <t>BEEPA</t>
  </si>
  <si>
    <t>RYBILLA/"BEEPA" WA UNLICENCED</t>
  </si>
  <si>
    <t>10_4098</t>
  </si>
  <si>
    <t>28_4098</t>
  </si>
  <si>
    <t>ROEBOURNE WA UNLICENCED</t>
  </si>
  <si>
    <t>09_5134</t>
  </si>
  <si>
    <t>27_5134</t>
  </si>
  <si>
    <t>18_5662</t>
  </si>
  <si>
    <t>36_5662</t>
  </si>
  <si>
    <t>RINGER SOAK GORDON DOWNS WA UNLICENCED</t>
  </si>
  <si>
    <t>11_3279</t>
  </si>
  <si>
    <t>29_3279</t>
  </si>
  <si>
    <t>DOORA NSW IFR WPT</t>
  </si>
  <si>
    <t>DOPAT</t>
  </si>
  <si>
    <t>DOPAT WA IFR WPT</t>
  </si>
  <si>
    <t>DOPUK</t>
  </si>
  <si>
    <t>YWEL</t>
  </si>
  <si>
    <t>WELLINGTON  U NSW UNLICENCED</t>
  </si>
  <si>
    <t>YWGT</t>
  </si>
  <si>
    <t>WANGARATTA VIC AIRPORT</t>
  </si>
  <si>
    <t>YWHA</t>
  </si>
  <si>
    <t>OLLIE QLD IFR WPT</t>
  </si>
  <si>
    <t>OLREL</t>
  </si>
  <si>
    <t>12_7999</t>
  </si>
  <si>
    <t>17_3717</t>
  </si>
  <si>
    <t>24_3376</t>
  </si>
  <si>
    <t>30_7999</t>
  </si>
  <si>
    <t>35_3717</t>
  </si>
  <si>
    <t>01_11680</t>
  </si>
  <si>
    <t>14_5774</t>
  </si>
  <si>
    <t>19_11680</t>
  </si>
  <si>
    <t>32_5774</t>
  </si>
  <si>
    <t>14_6699</t>
  </si>
  <si>
    <t>17_1909</t>
  </si>
  <si>
    <t>32_6699</t>
  </si>
  <si>
    <t>35_1909</t>
  </si>
  <si>
    <t>06_5538</t>
  </si>
  <si>
    <t>12_5259</t>
  </si>
  <si>
    <t>24_5538</t>
  </si>
  <si>
    <t>30_5259</t>
  </si>
  <si>
    <t>12_3035</t>
  </si>
  <si>
    <t>15_10489</t>
  </si>
  <si>
    <t>30_3035</t>
  </si>
  <si>
    <t>33_10489</t>
  </si>
  <si>
    <t>12_4999</t>
  </si>
  <si>
    <t>18_3500</t>
  </si>
  <si>
    <t>30_4999</t>
  </si>
  <si>
    <t>36_3500</t>
  </si>
  <si>
    <t>05_2516</t>
  </si>
  <si>
    <t>17_3724</t>
  </si>
  <si>
    <t>23_2516</t>
  </si>
  <si>
    <t>35_3724</t>
  </si>
  <si>
    <t>03_3740</t>
  </si>
  <si>
    <t>14_4698</t>
  </si>
  <si>
    <t>21_3740</t>
  </si>
  <si>
    <t>32_4698</t>
  </si>
  <si>
    <t>HEYW</t>
  </si>
  <si>
    <t>HGR</t>
  </si>
  <si>
    <t>HGTE</t>
  </si>
  <si>
    <t>HIM</t>
  </si>
  <si>
    <t>HIPA</t>
  </si>
  <si>
    <t>HKE</t>
  </si>
  <si>
    <t>HMM</t>
  </si>
  <si>
    <t>HMN</t>
  </si>
  <si>
    <t>HNB</t>
  </si>
  <si>
    <t>HNCH</t>
  </si>
  <si>
    <t>HOLM</t>
  </si>
  <si>
    <t>HORD</t>
  </si>
  <si>
    <t>PINKY</t>
  </si>
  <si>
    <t>JACW</t>
  </si>
  <si>
    <t>JADL</t>
  </si>
  <si>
    <t>JCK</t>
  </si>
  <si>
    <t>JDN</t>
  </si>
  <si>
    <t>JEA</t>
  </si>
  <si>
    <t>JES</t>
  </si>
  <si>
    <t>JGK</t>
  </si>
  <si>
    <t>JIA</t>
  </si>
  <si>
    <t>JIBN</t>
  </si>
  <si>
    <t>JNR</t>
  </si>
  <si>
    <t>JPP</t>
  </si>
  <si>
    <t>JSK</t>
  </si>
  <si>
    <t>JSL</t>
  </si>
  <si>
    <t>JUNEE</t>
  </si>
  <si>
    <t>JUP</t>
  </si>
  <si>
    <t>KALL</t>
  </si>
  <si>
    <t>KANC</t>
  </si>
  <si>
    <t>KAO</t>
  </si>
  <si>
    <t>KBD</t>
  </si>
  <si>
    <t>KCAS</t>
  </si>
  <si>
    <t>KCFF</t>
  </si>
  <si>
    <t>KDBF</t>
  </si>
  <si>
    <t>KEPPA NSW IFR WPT</t>
  </si>
  <si>
    <t>KERIN</t>
  </si>
  <si>
    <t>KERIN QLD IFR WPT</t>
  </si>
  <si>
    <t>KERRI</t>
  </si>
  <si>
    <t>KERRI NSW IFR WPT</t>
  </si>
  <si>
    <t>KETEN</t>
  </si>
  <si>
    <t>KETEN QLD IFR WPT</t>
  </si>
  <si>
    <t>KEVIN</t>
  </si>
  <si>
    <t>KEVIN NSW IFR WPT</t>
  </si>
  <si>
    <t>KIKEM</t>
  </si>
  <si>
    <t>KIKEM WA IFR WPT</t>
  </si>
  <si>
    <t>KILEL</t>
  </si>
  <si>
    <t>KILEL WA IFR WPT</t>
  </si>
  <si>
    <t>KIMMI</t>
  </si>
  <si>
    <t>KIMMI QLD IFR WPT</t>
  </si>
  <si>
    <t>KINTO</t>
  </si>
  <si>
    <t>KINTO WA IFR WPT</t>
  </si>
  <si>
    <t>KIPPA</t>
  </si>
  <si>
    <t>KIPPA QLD IFR WPT</t>
  </si>
  <si>
    <t>KIRAN</t>
  </si>
  <si>
    <t>LAKE BATHURST NSW VFR WPT</t>
  </si>
  <si>
    <t>LANCEFIELD VIC VFR WPT</t>
  </si>
  <si>
    <t>LAKE CORANGAMITE VIC VFR WPT</t>
  </si>
  <si>
    <t>LAKE DISAPPOINTMENT WA VFR WPT</t>
  </si>
  <si>
    <t>RUMIE NSW IFR WPT</t>
  </si>
  <si>
    <t>RUNDA</t>
  </si>
  <si>
    <t>RUNDA NSW IFR WPT</t>
  </si>
  <si>
    <t>RUNNA</t>
  </si>
  <si>
    <t>RUNNA NSW IFR WPT</t>
  </si>
  <si>
    <t>RUNOD</t>
  </si>
  <si>
    <t>RUNOD NSW IFR WPT</t>
  </si>
  <si>
    <t>RUNUT</t>
  </si>
  <si>
    <t>RUNUT WA IFR WPT</t>
  </si>
  <si>
    <t>RUSAD</t>
  </si>
  <si>
    <t>RUSAD SA IFR WPT</t>
  </si>
  <si>
    <t>RUSSO</t>
  </si>
  <si>
    <t>RUSSO QLD IFR WPT</t>
  </si>
  <si>
    <t>RUSTY</t>
  </si>
  <si>
    <t>RUSTY WA IFR WPT</t>
  </si>
  <si>
    <t>RUVAP</t>
  </si>
  <si>
    <t>RUVAP QLD IFR WPT</t>
  </si>
  <si>
    <t>SABEK</t>
  </si>
  <si>
    <t>SABEK WA IFR WPT</t>
  </si>
  <si>
    <t>SADEL</t>
  </si>
  <si>
    <t>SADEL SA IFR WPT</t>
  </si>
  <si>
    <t>SADUD</t>
  </si>
  <si>
    <t>SADUD WA IFR WPT</t>
  </si>
  <si>
    <t>MOUNT COOLUM QLD VFR WPT</t>
  </si>
  <si>
    <t>MANTON DAM NT VFR WPT</t>
  </si>
  <si>
    <t>MOUNT STEWAN QLD VFR WPT</t>
  </si>
  <si>
    <t>17R_2355</t>
  </si>
  <si>
    <t>26L_3422</t>
  </si>
  <si>
    <t>35L_2355</t>
  </si>
  <si>
    <t>03_5905</t>
  </si>
  <si>
    <t>CALOUNDRA  U QLD UNLICENCED</t>
  </si>
  <si>
    <t>YCDU</t>
  </si>
  <si>
    <t>CEDUNA SA AIRPORT</t>
  </si>
  <si>
    <t>YCEE</t>
  </si>
  <si>
    <t>CLEVE SA AIRPORT</t>
  </si>
  <si>
    <t>YCEL</t>
  </si>
  <si>
    <t>CAPELLA  U QLD UNLICENCED</t>
  </si>
  <si>
    <t>YCEM</t>
  </si>
  <si>
    <t>COLDSTREAM  U VIC UNLICENCED</t>
  </si>
  <si>
    <t>YCGO</t>
  </si>
  <si>
    <t>CHILLAGOE  U QLD UNLICENCED</t>
  </si>
  <si>
    <t>COMNDB</t>
  </si>
  <si>
    <t>CORNDB</t>
  </si>
  <si>
    <t>COROWA NSW NAVAID</t>
  </si>
  <si>
    <t>CRGNDB</t>
  </si>
  <si>
    <t>CORRYONG VIC NAVAID</t>
  </si>
  <si>
    <t>CSDME</t>
  </si>
  <si>
    <t>CAIRNS QLD NAVAID</t>
  </si>
  <si>
    <t>CSNDB</t>
  </si>
  <si>
    <t>CSVOR</t>
  </si>
  <si>
    <t>CSVVOR</t>
  </si>
  <si>
    <t>DALRYE QLD VFR WPT</t>
  </si>
  <si>
    <t>18_3372</t>
  </si>
  <si>
    <t>25_2890</t>
  </si>
  <si>
    <t>36_3372</t>
  </si>
  <si>
    <t>08_3937</t>
  </si>
  <si>
    <t>26_3937</t>
  </si>
  <si>
    <t>04_5704</t>
  </si>
  <si>
    <t>16_3526</t>
  </si>
  <si>
    <t>22_5704</t>
  </si>
  <si>
    <t>34_3526</t>
  </si>
  <si>
    <t>09_7155</t>
  </si>
  <si>
    <t>15_3494</t>
  </si>
  <si>
    <t>27_7155</t>
  </si>
  <si>
    <t>33_3494</t>
  </si>
  <si>
    <t>08_6302</t>
  </si>
  <si>
    <t>17_5200</t>
  </si>
  <si>
    <t>26_6302</t>
  </si>
  <si>
    <t>35_5200</t>
  </si>
  <si>
    <t>03_5256</t>
  </si>
  <si>
    <t>21_5256</t>
  </si>
  <si>
    <t>04_7993</t>
  </si>
  <si>
    <t>MARTHA PT VIC VFR WPT</t>
  </si>
  <si>
    <t>CLAMP</t>
  </si>
  <si>
    <t>CLAMP QLD IFR WPT</t>
  </si>
  <si>
    <t>CLAMY</t>
  </si>
  <si>
    <t>CLAMY SA IFR WPT</t>
  </si>
  <si>
    <t>CLARK</t>
  </si>
  <si>
    <t>CLARK TAS IFR WPT</t>
  </si>
  <si>
    <t>CLEOS</t>
  </si>
  <si>
    <t>CLEOS QLD IFR WPT</t>
  </si>
  <si>
    <t>CLIFF</t>
  </si>
  <si>
    <t>THANGOOL QLD NAVAID</t>
  </si>
  <si>
    <t>TNGNDB</t>
  </si>
  <si>
    <t>TNKDME</t>
  </si>
  <si>
    <t>TENNANT CREEK NT NAVAID</t>
  </si>
  <si>
    <t>TNKNDB</t>
  </si>
  <si>
    <t>TNKVOR</t>
  </si>
  <si>
    <t>TNNDB</t>
  </si>
  <si>
    <t>TNVOR</t>
  </si>
  <si>
    <t>TPBLOC</t>
  </si>
  <si>
    <t>TEMPLE BAR NT NAVAID</t>
  </si>
  <si>
    <t>TRENDB</t>
  </si>
  <si>
    <t>MORANBAH QLD NAVAID</t>
  </si>
  <si>
    <t>MRWNDB</t>
  </si>
  <si>
    <t>MORAWA WA NAVAID</t>
  </si>
  <si>
    <t>MRYNDB</t>
  </si>
  <si>
    <t>28_5118</t>
  </si>
  <si>
    <t>16_3602</t>
  </si>
  <si>
    <t>34_3602</t>
  </si>
  <si>
    <t>01_3642</t>
  </si>
  <si>
    <t>08_1598</t>
  </si>
  <si>
    <t>19_3642</t>
  </si>
  <si>
    <t>26_1598</t>
  </si>
  <si>
    <t>08_4336</t>
  </si>
  <si>
    <t>17_2592</t>
  </si>
  <si>
    <t>26_4336</t>
  </si>
  <si>
    <t>35_2592</t>
  </si>
  <si>
    <t>06_3051</t>
  </si>
  <si>
    <t>12_5392</t>
  </si>
  <si>
    <t>24_3051</t>
  </si>
  <si>
    <t>30_5392</t>
  </si>
  <si>
    <t>03_5184</t>
  </si>
  <si>
    <t>15_4308</t>
  </si>
  <si>
    <t>21_5184</t>
  </si>
  <si>
    <t>33_4308</t>
  </si>
  <si>
    <t>YSPE</t>
  </si>
  <si>
    <t>ITLMM</t>
  </si>
  <si>
    <t>ITLOM</t>
  </si>
  <si>
    <t>ITNILS</t>
  </si>
  <si>
    <t>TINDAL NT NAVAID</t>
  </si>
  <si>
    <t>ITWGP</t>
  </si>
  <si>
    <t>TAMWORTH NSW NAVAID</t>
  </si>
  <si>
    <t>ITWILS</t>
  </si>
  <si>
    <t>ITWLLZ</t>
  </si>
  <si>
    <t>JACKSON QLD AIRPORT</t>
  </si>
  <si>
    <t>YJBY</t>
  </si>
  <si>
    <t>JERVIS BAY NSW AIRPORT</t>
  </si>
  <si>
    <t>YJDA</t>
  </si>
  <si>
    <t>MORANBAH QLD AIRPORT</t>
  </si>
  <si>
    <t>YMRE</t>
  </si>
  <si>
    <t>MARREE  U SA UNLICENCED</t>
  </si>
  <si>
    <t>YMRW</t>
  </si>
  <si>
    <t>MORAWA  U WA UNLICENCED</t>
  </si>
  <si>
    <t>TATOD</t>
  </si>
  <si>
    <t>TATOD WA IFR WPT</t>
  </si>
  <si>
    <t>TATUK</t>
  </si>
  <si>
    <t>TATUK WA IFR WPT</t>
  </si>
  <si>
    <t>TAVEV</t>
  </si>
  <si>
    <t>TAVEV QLD IFR WPT</t>
  </si>
  <si>
    <t>TEBUR</t>
  </si>
  <si>
    <t>TEBUR NSW IFR WPT</t>
  </si>
  <si>
    <t>YBGB</t>
  </si>
  <si>
    <t>STAIR QLD IFR WPT</t>
  </si>
  <si>
    <t>STAKE</t>
  </si>
  <si>
    <t>STAKE QLD IFR WPT</t>
  </si>
  <si>
    <t>STEEL</t>
  </si>
  <si>
    <t>STEEL NT IFR WPT</t>
  </si>
  <si>
    <t>STEWY</t>
  </si>
  <si>
    <t>STEWY WA IFR WPT</t>
  </si>
  <si>
    <t>STILE</t>
  </si>
  <si>
    <t>STILE WA IFR WPT</t>
  </si>
  <si>
    <t>STONE</t>
  </si>
  <si>
    <t>STONE VIC IFR WPT</t>
  </si>
  <si>
    <t>STUGE</t>
  </si>
  <si>
    <t>STUGE WA IFR WPT</t>
  </si>
  <si>
    <t>ORANGE NSW AIRPORT</t>
  </si>
  <si>
    <t>YORR</t>
  </si>
  <si>
    <t>FUEL CALC</t>
  </si>
  <si>
    <t>CLIMB</t>
  </si>
  <si>
    <t>CRUISE</t>
  </si>
  <si>
    <t>ALTN</t>
  </si>
  <si>
    <t>SUB TOTAL</t>
  </si>
  <si>
    <t>MOUNT CARNARVON QLD VFR WPT</t>
  </si>
  <si>
    <t>MOUNT MACEDON VIC VFR WPT</t>
  </si>
  <si>
    <t>MELBOURNE CRICKET GROUND VIC VFR WPT</t>
  </si>
  <si>
    <t>MOUNT CHRISTIE SA VFR WPT</t>
  </si>
  <si>
    <t>MOUNT COMPASS SA VFR WPT</t>
  </si>
  <si>
    <t>MOUNT COTTON QLD VFR WPT</t>
  </si>
  <si>
    <t>MOUNT COTTRELL VIC VFR WPT</t>
  </si>
  <si>
    <t>MILLS CROSS NSW VFR WPT</t>
  </si>
  <si>
    <t>MELBOURNE CBD VIC VFR WPT</t>
  </si>
  <si>
    <t>MIDDLE POINT QLD VFR WPT</t>
  </si>
  <si>
    <t>MANDURAH WA VFR WPT</t>
  </si>
  <si>
    <t>YCBL</t>
  </si>
  <si>
    <t>LOOMA (CAMBALLIN) WA UNLICENCE</t>
  </si>
  <si>
    <t>DJUGERARI WA UNLICENCE</t>
  </si>
  <si>
    <t>12_2786</t>
  </si>
  <si>
    <t>30_2786</t>
  </si>
  <si>
    <t>YAKANARA WA UNLICENCED</t>
  </si>
  <si>
    <t>ANDAMOOKA  U SA UNLICENCED</t>
  </si>
  <si>
    <t>YAMT</t>
  </si>
  <si>
    <t>AMATA  U SA UNLICENCED</t>
  </si>
  <si>
    <t>NORTH LAKE WA VFR WPT</t>
  </si>
  <si>
    <t>NOOSA HEADS QLD VFR WPT</t>
  </si>
  <si>
    <t>NARRE WARREN VIC VFR WPT</t>
  </si>
  <si>
    <t>NORWIN QLD VFR WPT</t>
  </si>
  <si>
    <t>CAIRNS QLD AIRPORT</t>
  </si>
  <si>
    <t>YBCV</t>
  </si>
  <si>
    <t>CHARLEVILLE QLD AIRPORT</t>
  </si>
  <si>
    <t>YBDG</t>
  </si>
  <si>
    <t>BENDIGO VIC AIRPORT</t>
  </si>
  <si>
    <t>YBDV</t>
  </si>
  <si>
    <t>BIRDSVILLE QLD AIRPORT</t>
  </si>
  <si>
    <t>FLORA</t>
  </si>
  <si>
    <t>FLORA SA IFR WPT</t>
  </si>
  <si>
    <t>FLYNN</t>
  </si>
  <si>
    <t>FLYNN QLD IFR WPT</t>
  </si>
  <si>
    <t>FONLO</t>
  </si>
  <si>
    <t>FONLO NSW IFR WPT</t>
  </si>
  <si>
    <t>FORMA</t>
  </si>
  <si>
    <t>FORMA QLD IFR WPT</t>
  </si>
  <si>
    <t>FORTT</t>
  </si>
  <si>
    <t>FORTT QLD IFR WPT</t>
  </si>
  <si>
    <t>13_4432</t>
  </si>
  <si>
    <t>23_2559</t>
  </si>
  <si>
    <t>31_4432</t>
  </si>
  <si>
    <t>LEIGH CREEK SA AIRPORT</t>
  </si>
  <si>
    <t>YLEG</t>
  </si>
  <si>
    <t>LEONGATHA VIC AIRPORT</t>
  </si>
  <si>
    <t>YLEO</t>
  </si>
  <si>
    <t>LEONORA WA AIRPORT</t>
  </si>
  <si>
    <t>YLEV</t>
  </si>
  <si>
    <t>LAKE EVELLA NT AIRPORT</t>
  </si>
  <si>
    <t>YLGU</t>
  </si>
  <si>
    <t>MII</t>
  </si>
  <si>
    <t>MITI</t>
  </si>
  <si>
    <t>MIY</t>
  </si>
  <si>
    <t>BOHEM</t>
  </si>
  <si>
    <t>MJK</t>
  </si>
  <si>
    <t>MKN</t>
  </si>
  <si>
    <t>MKV</t>
  </si>
  <si>
    <t>MLI</t>
  </si>
  <si>
    <t>MLIT</t>
  </si>
  <si>
    <t>MLUY</t>
  </si>
  <si>
    <t>MMA</t>
  </si>
  <si>
    <t>MMM</t>
  </si>
  <si>
    <t>MMY</t>
  </si>
  <si>
    <t>21_6713</t>
  </si>
  <si>
    <t>26_6870</t>
  </si>
  <si>
    <t>10_7001</t>
  </si>
  <si>
    <t>28_7001</t>
  </si>
  <si>
    <t>18_4003</t>
  </si>
  <si>
    <t>36_4003</t>
  </si>
  <si>
    <t>07_8301</t>
  </si>
  <si>
    <t>16L_7999</t>
  </si>
  <si>
    <t>16R_12999</t>
  </si>
  <si>
    <t>25_8301</t>
  </si>
  <si>
    <t>34R_7999</t>
  </si>
  <si>
    <t>34L_12999</t>
  </si>
  <si>
    <t>09_1755</t>
  </si>
  <si>
    <t>18_3277</t>
  </si>
  <si>
    <t>CALOOTE SA VFR WPT</t>
  </si>
  <si>
    <t>CLONEYS CREEK QLD VFR WPT</t>
  </si>
  <si>
    <t>CLIFTON SPRINGS VIC VFR WPT</t>
  </si>
  <si>
    <t>COOLMUNDRA RESV QLD VFR WPT</t>
  </si>
  <si>
    <t>CANNING BRIDGE WA VFR WPT</t>
  </si>
  <si>
    <t>CROWS NEST QLD VFR WPT</t>
  </si>
  <si>
    <t>CHOPPERS NORTH NSW VFR WPT</t>
  </si>
  <si>
    <t>COMERONG IS NSW VFR WPT</t>
  </si>
  <si>
    <t>MOOMBA SA AIRPORT</t>
  </si>
  <si>
    <t>YORB</t>
  </si>
  <si>
    <t>ORBOST VIC AIRPORT</t>
  </si>
  <si>
    <t>YORG</t>
  </si>
  <si>
    <t>HOPE INLET NT VFR WPT</t>
  </si>
  <si>
    <t>HAY PT QLD VFR WPT</t>
  </si>
  <si>
    <t>HUNGERFORD NSW VFR WPT</t>
  </si>
  <si>
    <t>HELENA RIVER RESV WA VFR WPT</t>
  </si>
  <si>
    <t>LATITUDE MINTUES</t>
  </si>
  <si>
    <t>LONGITUDE MINTUES</t>
  </si>
  <si>
    <t>35_3624</t>
  </si>
  <si>
    <t>LAKE MINIGWAL WA VFR WPT</t>
  </si>
  <si>
    <t>LUCINDA QLD VFR WPT</t>
  </si>
  <si>
    <t>LAKE MOOGERAH QLD VFR WPT</t>
  </si>
  <si>
    <t>LORNE TOWNSHIP VIC VFR WPT</t>
  </si>
  <si>
    <t>LINDENOW SOUTH VIC VFR WPT</t>
  </si>
  <si>
    <t>LEOPOLD VIC VFR WPT</t>
  </si>
  <si>
    <t>QUIRINDI NSW NAVAID</t>
  </si>
  <si>
    <t>TINDAL NT AIRPORT</t>
  </si>
  <si>
    <t>YPWR</t>
  </si>
  <si>
    <t>WOOMERA SA AIRPORT</t>
  </si>
  <si>
    <t>YPXM</t>
  </si>
  <si>
    <t>CHRISTMAS IS WA AIRPORT</t>
  </si>
  <si>
    <t>YQDI</t>
  </si>
  <si>
    <t>QUIRINDI NSW AIRPORT</t>
  </si>
  <si>
    <t>YQLP</t>
  </si>
  <si>
    <t>QUILPIE QLD AIRPORT</t>
  </si>
  <si>
    <t>YQNS</t>
  </si>
  <si>
    <t>QUEENSTOWN  U TAS UNLICENCED</t>
  </si>
  <si>
    <t>CABOOLTURE QLD VFR WPT</t>
  </si>
  <si>
    <t>CAPE JERVIS SA VFR WPT</t>
  </si>
  <si>
    <t>CAPE KEITH NT VFR WPT</t>
  </si>
  <si>
    <t>CALEN QLD VFR WPT</t>
  </si>
  <si>
    <t>CAMPBELLTOWN UNIVERSITY NSW VFR WPT</t>
  </si>
  <si>
    <t>CEDUNA OBSERVATORY SA VFR WPT</t>
  </si>
  <si>
    <t>CAPTAINS FLAT NSW VFR WPT</t>
  </si>
  <si>
    <t>ENTRE</t>
  </si>
  <si>
    <t>ENTRE SA IFR WPT</t>
  </si>
  <si>
    <t>EPGUP</t>
  </si>
  <si>
    <t>EPGUP WA IFR WPT</t>
  </si>
  <si>
    <t>EROPA</t>
  </si>
  <si>
    <t>EROPA WA IFR WPT</t>
  </si>
  <si>
    <t>ESTER</t>
  </si>
  <si>
    <t>ESTER NSW IFR WPT</t>
  </si>
  <si>
    <t>EVOKE</t>
  </si>
  <si>
    <t>EVOKE NSW IFR WPT</t>
  </si>
  <si>
    <t>EVONN</t>
  </si>
  <si>
    <t>EVONN NSW IFR WPT</t>
  </si>
  <si>
    <t>EXROM</t>
  </si>
  <si>
    <t>EXROM TAS IFR WPT</t>
  </si>
  <si>
    <t>EXXON</t>
  </si>
  <si>
    <t>EXXON QLD IFR WPT</t>
  </si>
  <si>
    <t>FAGIN</t>
  </si>
  <si>
    <t>FAGIN SA IFR WPT</t>
  </si>
  <si>
    <t>FAREN</t>
  </si>
  <si>
    <t>FAREN NT IFR WPT</t>
  </si>
  <si>
    <t>FARRA</t>
  </si>
  <si>
    <t>FARRA VIC IFR WPT</t>
  </si>
  <si>
    <t>FASIE</t>
  </si>
  <si>
    <t>FASIE QLD IFR WPT</t>
  </si>
  <si>
    <t>FAUKS</t>
  </si>
  <si>
    <t>FAUKS NSW IFR WPT</t>
  </si>
  <si>
    <t>FECTI</t>
  </si>
  <si>
    <t>FECTI WA IFR WPT</t>
  </si>
  <si>
    <t>FILET</t>
  </si>
  <si>
    <t>FILET WA IFR WPT</t>
  </si>
  <si>
    <t>FILLY</t>
  </si>
  <si>
    <t>FILLY NT IFR WPT</t>
  </si>
  <si>
    <t>FISHA</t>
  </si>
  <si>
    <t>FISHA NSW IFR WPT</t>
  </si>
  <si>
    <t>FISHY</t>
  </si>
  <si>
    <t>FISHY QLD IFR WPT</t>
  </si>
  <si>
    <t>FITZI</t>
  </si>
  <si>
    <t>FITZI WA IFR WPT</t>
  </si>
  <si>
    <t>FLAKE</t>
  </si>
  <si>
    <t>MRBNDB</t>
  </si>
  <si>
    <t>YMHT</t>
  </si>
  <si>
    <t>MARIG</t>
  </si>
  <si>
    <t>MARIGUI PROMONTORY</t>
  </si>
  <si>
    <t>YKRI</t>
  </si>
  <si>
    <t>KURI BAY WA UNLICENCED</t>
  </si>
  <si>
    <t>MITCHFALLS</t>
  </si>
  <si>
    <t>MITCHELL FALLS WA WPT</t>
  </si>
  <si>
    <t>RICHMOND (NSW) NSW NAVAID</t>
  </si>
  <si>
    <t>RICTAC</t>
  </si>
  <si>
    <t>RKANDB</t>
  </si>
  <si>
    <t>NORTH RANKIN A PLATFORM WA NAVAID</t>
  </si>
  <si>
    <t>LAKE TORRENS SA VFR WPT</t>
  </si>
  <si>
    <t>YDUN</t>
  </si>
  <si>
    <t>DUNWICH  U QLD UNLICENCED</t>
  </si>
  <si>
    <t>YDVR</t>
  </si>
  <si>
    <t>DOCKER RIVER  U NT UNLICENCED</t>
  </si>
  <si>
    <t>YDWF</t>
  </si>
  <si>
    <t>DELAMERE RANGE FACILITY  U NT UNLICENCED</t>
  </si>
  <si>
    <t>YDYS</t>
  </si>
  <si>
    <t>DYSART QLD AIRPORT</t>
  </si>
  <si>
    <t>YECH</t>
  </si>
  <si>
    <t>ECHUCA VIC AIRPORT</t>
  </si>
  <si>
    <t>KYEAMBA TOWER NSW VFR WPT</t>
  </si>
  <si>
    <t>KYEAMBA PARK NSW VFR WPT</t>
  </si>
  <si>
    <t>LANCELIN TOWNSHIP WA VFR WPT</t>
  </si>
  <si>
    <t>LAYOAK IS QLD VFR WPT</t>
  </si>
  <si>
    <t>LAUDERDALE TAS VFR WPT</t>
  </si>
  <si>
    <t>LOBETHAL SA VFR WPT</t>
  </si>
  <si>
    <t>COWES VIC NAVAID</t>
  </si>
  <si>
    <t>CWSVOR</t>
  </si>
  <si>
    <t>DARTAC</t>
  </si>
  <si>
    <t>DARWIN NT NAVAID</t>
  </si>
  <si>
    <t>DBYNDB</t>
  </si>
  <si>
    <t>DERBY WA NAVAID</t>
  </si>
  <si>
    <t>DLQNDB</t>
  </si>
  <si>
    <t>COOMA NSW NAVAID</t>
  </si>
  <si>
    <t>UPPER SWAN WA VFR WPT</t>
  </si>
  <si>
    <t>VELODROME SA VFR WPT</t>
  </si>
  <si>
    <t>VOKES HILL SA VFR WPT</t>
  </si>
  <si>
    <t>TEKAN QLD IFR WPT</t>
  </si>
  <si>
    <t>TEKEP</t>
  </si>
  <si>
    <t>TEKEP NSW IFR WPT</t>
  </si>
  <si>
    <t>TEKUP</t>
  </si>
  <si>
    <t>TEKUP SA IFR WPT</t>
  </si>
  <si>
    <t>TENCH</t>
  </si>
  <si>
    <t>TENCH QLD IFR WPT</t>
  </si>
  <si>
    <t>TERIK</t>
  </si>
  <si>
    <t>TERIK QLD IFR WPT</t>
  </si>
  <si>
    <t>TERRA</t>
  </si>
  <si>
    <t>TERRA NSW IFR WPT</t>
  </si>
  <si>
    <t>TESAT</t>
  </si>
  <si>
    <t>ZENITH</t>
  </si>
  <si>
    <t>OFFICIAL</t>
  </si>
  <si>
    <t>CIVIL</t>
  </si>
  <si>
    <t>NAUTICAL</t>
  </si>
  <si>
    <t>ASTRONOMICAL</t>
  </si>
  <si>
    <t>RISING SUN</t>
  </si>
  <si>
    <t>SETTING SUN</t>
  </si>
  <si>
    <t>QUIET</t>
  </si>
  <si>
    <t>QUIET QLD IFR WPT</t>
  </si>
  <si>
    <t>QUINS</t>
  </si>
  <si>
    <t>QUINS WA IFR WPT</t>
  </si>
  <si>
    <t>QUORN</t>
  </si>
  <si>
    <t>HOBART TAS AIRPORT</t>
  </si>
  <si>
    <t>YMHL</t>
  </si>
  <si>
    <t>SUGARLOAF RESERVOIR VIC VFR WPT</t>
  </si>
  <si>
    <t>THE OAKS NSW VFR WPT</t>
  </si>
  <si>
    <t>THOMPSON 1 QLD VFR WPT</t>
  </si>
  <si>
    <t>THREE TANKS VIC VFR WPT</t>
  </si>
  <si>
    <t>THE GUMS SA VFR WPT</t>
  </si>
  <si>
    <t>THARWA ACT VFR WPT</t>
  </si>
  <si>
    <t>HYDEN WA VFR WPT</t>
  </si>
  <si>
    <t>HUMMOCKY HILLS TAS VFR WPT</t>
  </si>
  <si>
    <t>HORIZONTAL WATERFALLS WA VFR WPT</t>
  </si>
  <si>
    <t>INDIANA NT VFR WPT</t>
  </si>
  <si>
    <t>INDEE HS WA VFR WPT</t>
  </si>
  <si>
    <t>INGLEBURN NSW VFR WPT</t>
  </si>
  <si>
    <t>IPPIA HILL NT VFR WPT</t>
  </si>
  <si>
    <t>ISREALITE BAY WA VFR WPT</t>
  </si>
  <si>
    <t>JACOB'S WELL WA VFR WPT</t>
  </si>
  <si>
    <t>JARRAHDALE WA VFR WPT</t>
  </si>
  <si>
    <t>HOOKER CREEK NT AIRPORT</t>
  </si>
  <si>
    <t>YHOT</t>
  </si>
  <si>
    <t>MOUNT HOTHAM VIC AIRPORT</t>
  </si>
  <si>
    <t>YHOX</t>
  </si>
  <si>
    <t>HOXTON PARK NSW AIRPORT</t>
  </si>
  <si>
    <t>YHPN</t>
  </si>
  <si>
    <t>HOPETOUN VIC AIRPORT</t>
  </si>
  <si>
    <t>YHRD</t>
  </si>
  <si>
    <t>HUNGERFORD  U QLD UNLICENCED</t>
  </si>
  <si>
    <t>YHSM</t>
  </si>
  <si>
    <t>HORSHAM VIC AIRPORT</t>
  </si>
  <si>
    <t>YHUG</t>
  </si>
  <si>
    <t>HUGHENDEN  U QLD UNLICENCED</t>
  </si>
  <si>
    <t>YIDK</t>
  </si>
  <si>
    <t>INDULKANA  U SA UNLICENCED</t>
  </si>
  <si>
    <t>YIFL</t>
  </si>
  <si>
    <t>INNISFAIL  U QLD UNLICENCED</t>
  </si>
  <si>
    <t>YIFY</t>
  </si>
  <si>
    <t>PERSEVERENCE CREEK DAM QLD VFR WPT</t>
  </si>
  <si>
    <t>PERTH CITY WA VFR WPT</t>
  </si>
  <si>
    <t>PIG</t>
  </si>
  <si>
    <t>PII</t>
  </si>
  <si>
    <t>PIL</t>
  </si>
  <si>
    <t>PIN</t>
  </si>
  <si>
    <t>PING</t>
  </si>
  <si>
    <t>PIPR</t>
  </si>
  <si>
    <t>PIPS</t>
  </si>
  <si>
    <t>PIPT</t>
  </si>
  <si>
    <t>PJUL</t>
  </si>
  <si>
    <t>PKR</t>
  </si>
  <si>
    <t>PLU</t>
  </si>
  <si>
    <t>LARAB NT IFR WPT</t>
  </si>
  <si>
    <t>LARNY</t>
  </si>
  <si>
    <t>LARNY WA IFR WPT</t>
  </si>
  <si>
    <t>LAROO</t>
  </si>
  <si>
    <t>LAROO SA IFR WPT</t>
  </si>
  <si>
    <t>LAROS</t>
  </si>
  <si>
    <t>LANGHAM QLD VFR WPT</t>
  </si>
  <si>
    <t>05_2267</t>
  </si>
  <si>
    <t>14_3501</t>
  </si>
  <si>
    <t>23_2267</t>
  </si>
  <si>
    <t>THORNTON QLD VFR WPT</t>
  </si>
  <si>
    <t>TWO ROCKS WA VFR WPT</t>
  </si>
  <si>
    <t>EUMUNDI QLD VFR WPT</t>
  </si>
  <si>
    <t>EMILY GAP NT VFR WPT</t>
  </si>
  <si>
    <t>EPPING VIC VFR WPT</t>
  </si>
  <si>
    <t>WARNERVALE  U NSW UNLICENCED</t>
  </si>
  <si>
    <t>YWWA</t>
  </si>
  <si>
    <t>WEE WAA  U NSW UNLICENCED</t>
  </si>
  <si>
    <t>YWWL</t>
  </si>
  <si>
    <t>WEST WYALONG NSW AIRPORT</t>
  </si>
  <si>
    <t>YWYA</t>
  </si>
  <si>
    <t>YSLG</t>
  </si>
  <si>
    <t>SILENT GROVE (BELLS GORGE) WA</t>
  </si>
  <si>
    <t>WAN</t>
  </si>
  <si>
    <t>WAND</t>
  </si>
  <si>
    <t>WASL</t>
  </si>
  <si>
    <t>WAT</t>
  </si>
  <si>
    <t>WAYS</t>
  </si>
  <si>
    <t>WBER</t>
  </si>
  <si>
    <t>WBES</t>
  </si>
  <si>
    <t>WBH</t>
  </si>
  <si>
    <t>WBK</t>
  </si>
  <si>
    <t>WCP</t>
  </si>
  <si>
    <t>WDK</t>
  </si>
  <si>
    <t>WDN</t>
  </si>
  <si>
    <t>WDU</t>
  </si>
  <si>
    <t>WEBS</t>
  </si>
  <si>
    <t>WEK</t>
  </si>
  <si>
    <t>WELL</t>
  </si>
  <si>
    <t>WELS</t>
  </si>
  <si>
    <t>WEP</t>
  </si>
  <si>
    <t>WES</t>
  </si>
  <si>
    <t>ROCKBANK VIC VFR WPT</t>
  </si>
  <si>
    <t>ROSS RIVER DAM QLD VFR WPT</t>
  </si>
  <si>
    <t>ROSEWOOD IS QLD VFR WPT</t>
  </si>
  <si>
    <t>ROSEHILL RACECOURSE NSW VFR WPT</t>
  </si>
  <si>
    <t>RATHDOWNEY QLD VFR WPT</t>
  </si>
  <si>
    <t>04_4587</t>
  </si>
  <si>
    <t>22_4587</t>
  </si>
  <si>
    <t>DOONGAN</t>
  </si>
  <si>
    <t>DOONGAN WA UNLICENCED</t>
  </si>
  <si>
    <t>05_3705</t>
  </si>
  <si>
    <t>23_3705</t>
  </si>
  <si>
    <t>DAMPIERDOWNS</t>
  </si>
  <si>
    <t>DAMPIER DOWNS WA UNLICENCED</t>
  </si>
  <si>
    <t>13_3279</t>
  </si>
  <si>
    <t>31_3279</t>
  </si>
  <si>
    <t>CHRISTMAS CREEK  WA UNLICENCED</t>
  </si>
  <si>
    <t>15_3279</t>
  </si>
  <si>
    <t>33_3279</t>
  </si>
  <si>
    <t>GUNNING NSW VFR WPT</t>
  </si>
  <si>
    <t>GLENORMISTON  U QLD UNLICENCED</t>
  </si>
  <si>
    <t>YGLS</t>
  </si>
  <si>
    <t>GILES  U WA UNLICENCED</t>
  </si>
  <si>
    <t>YGPT</t>
  </si>
  <si>
    <t>GARDEN PT NT AIRPORT</t>
  </si>
  <si>
    <t>YGTE</t>
  </si>
  <si>
    <t>GROOTE EYLANDT NT AIRPORT</t>
  </si>
  <si>
    <t>YGTH</t>
  </si>
  <si>
    <t>GRIFFITH NSW AIRPORT</t>
  </si>
  <si>
    <t>YGTN</t>
  </si>
  <si>
    <t>THANGOOL QLD AIRPORT</t>
  </si>
  <si>
    <t>YTNK</t>
  </si>
  <si>
    <t>TENNANT CREEK NT AIRPORT</t>
  </si>
  <si>
    <t>YTOC</t>
  </si>
  <si>
    <t>TOCUMWAL NSW AIRPORT</t>
  </si>
  <si>
    <t>YTOT</t>
  </si>
  <si>
    <t>TOTTENHAM  U NSW UNLICENCED</t>
  </si>
  <si>
    <t>YTQY</t>
  </si>
  <si>
    <t>TORQUAY  U VIC UNLICENCED</t>
  </si>
  <si>
    <t>WAROONA WA VFR WPT</t>
  </si>
  <si>
    <t>WALLAROO SA VFR WPT</t>
  </si>
  <si>
    <t>WEST ARM NT VFR WPT</t>
  </si>
  <si>
    <t>WEST LAGOON TAS VFR WPT</t>
  </si>
  <si>
    <t>WESTMEAD NSW VFR WPT</t>
  </si>
  <si>
    <t>WETHERBY QLD VFR WPT</t>
  </si>
  <si>
    <t>WEST GAP TAS VFR WPT</t>
  </si>
  <si>
    <t>WHITTLESEA VIC VFR WPT</t>
  </si>
  <si>
    <t>LLAMA</t>
  </si>
  <si>
    <t>LLAMA NSW IFR WPT</t>
  </si>
  <si>
    <t>LLOYD</t>
  </si>
  <si>
    <t>PFNDB</t>
  </si>
  <si>
    <t>PARAFIELD SA NAVAID</t>
  </si>
  <si>
    <t>PHDME</t>
  </si>
  <si>
    <t>PHNDB</t>
  </si>
  <si>
    <t>PHVOR</t>
  </si>
  <si>
    <t>PIYNDB</t>
  </si>
  <si>
    <t>PINGELLY WA NAVAID</t>
  </si>
  <si>
    <t>PKSDME</t>
  </si>
  <si>
    <t>PARKES NSW NAVAID</t>
  </si>
  <si>
    <t>PKSNDB</t>
  </si>
  <si>
    <t>RED COURT VIC VFR WPT</t>
  </si>
  <si>
    <t>RED HILL QLD VFR WPT</t>
  </si>
  <si>
    <t>REDCLIFFE VALE HS QLD VFR WPT</t>
  </si>
  <si>
    <t>REDLYNCH QLD VFR WPT</t>
  </si>
  <si>
    <t>CHARLEVILLE QLD NAVAID</t>
  </si>
  <si>
    <t>CVVOR</t>
  </si>
  <si>
    <t>CWRNDB</t>
  </si>
  <si>
    <t>SLIVA QLD IFR WPT</t>
  </si>
  <si>
    <t>SLOOP</t>
  </si>
  <si>
    <t>QAI</t>
  </si>
  <si>
    <t>QBN</t>
  </si>
  <si>
    <t>QLW</t>
  </si>
  <si>
    <t>QNDI</t>
  </si>
  <si>
    <t>RAIS</t>
  </si>
  <si>
    <t>STRATHGORDON TAS VFR WPT</t>
  </si>
  <si>
    <t>SANTA TERESA NT VFR WPT</t>
  </si>
  <si>
    <t>SCOTTSDALE TAS VFR WPT</t>
  </si>
  <si>
    <t>STUART QLD VFR WPT</t>
  </si>
  <si>
    <t>29_4232</t>
  </si>
  <si>
    <t>SYDNEY 16L NSW NAVAID</t>
  </si>
  <si>
    <t>ISSILS</t>
  </si>
  <si>
    <t>ISSLLZ</t>
  </si>
  <si>
    <t>ISWDME</t>
  </si>
  <si>
    <t>SYDNEY RWY25 NSW NAVAID</t>
  </si>
  <si>
    <t>ISWGP</t>
  </si>
  <si>
    <t>ISWLLZ</t>
  </si>
  <si>
    <t>ISYGP</t>
  </si>
  <si>
    <t>ISYILS</t>
  </si>
  <si>
    <t>ISYLLZ</t>
  </si>
  <si>
    <t>ISYMM</t>
  </si>
  <si>
    <t>ISYOM</t>
  </si>
  <si>
    <t>ITLGP</t>
  </si>
  <si>
    <t>23_3799</t>
  </si>
  <si>
    <t>BENJI QLD IFR WPT</t>
  </si>
  <si>
    <t>BENKI</t>
  </si>
  <si>
    <t>BENKI QLD IFR WPT</t>
  </si>
  <si>
    <t>OWENS VIC IFR WPT</t>
  </si>
  <si>
    <t>OXBLU</t>
  </si>
  <si>
    <t>OXBLU WA IFR WPT</t>
  </si>
  <si>
    <t>PANDU</t>
  </si>
  <si>
    <t>PANDU WA IFR WPT</t>
  </si>
  <si>
    <t>PANKI</t>
  </si>
  <si>
    <t>PANKI SA IFR WPT</t>
  </si>
  <si>
    <t>PANNA</t>
  </si>
  <si>
    <t>PANNA WA IFR WPT</t>
  </si>
  <si>
    <t>PANOR</t>
  </si>
  <si>
    <t>PANOR NSW IFR WPT</t>
  </si>
  <si>
    <t>YMJA</t>
  </si>
  <si>
    <t>MUNJA WA UNLICENCED</t>
  </si>
  <si>
    <t>03_2229</t>
  </si>
  <si>
    <t>21_1902</t>
  </si>
  <si>
    <t>09_2951</t>
  </si>
  <si>
    <t>27_2951</t>
  </si>
  <si>
    <t>YMYR</t>
  </si>
  <si>
    <t>CVNDB</t>
  </si>
  <si>
    <t>CUNNAMULLA QLD AIRPORT</t>
  </si>
  <si>
    <t>YCMW</t>
  </si>
  <si>
    <t>CAMOOWEAL  U QLD UNLICENCED</t>
  </si>
  <si>
    <t>YCNF</t>
  </si>
  <si>
    <t>NIFTY  U WA UNLICENCED</t>
  </si>
  <si>
    <t>BHIVOR</t>
  </si>
  <si>
    <t>BIBVOR</t>
  </si>
  <si>
    <t>BIBOOHRA QLD NAVAID</t>
  </si>
  <si>
    <t>BIKDME</t>
  </si>
  <si>
    <t>BINDOOK NSW NAVAID</t>
  </si>
  <si>
    <t>BIKNDB</t>
  </si>
  <si>
    <t>BIKVOR</t>
  </si>
  <si>
    <t>KOORAN CROCODILE FARM QLD VFR WPT</t>
  </si>
  <si>
    <t>BADJA WA IFR WPT</t>
  </si>
  <si>
    <t>BAKEL</t>
  </si>
  <si>
    <t>36_3281</t>
  </si>
  <si>
    <t>03_4501</t>
  </si>
  <si>
    <t>14_2484</t>
  </si>
  <si>
    <t>21_4501</t>
  </si>
  <si>
    <t>32_2484</t>
  </si>
  <si>
    <t>08R_3422</t>
  </si>
  <si>
    <t>RIDLE WA IFR WPT</t>
  </si>
  <si>
    <t>RIGMI</t>
  </si>
  <si>
    <t>RIGMI NSW IFR WPT</t>
  </si>
  <si>
    <t>RILEY</t>
  </si>
  <si>
    <t>RILEY NSW IFR WPT</t>
  </si>
  <si>
    <t>RILLA</t>
  </si>
  <si>
    <t>RILLA WA IFR WPT</t>
  </si>
  <si>
    <t>RINNY</t>
  </si>
  <si>
    <t>RINNY NSW IFR WPT</t>
  </si>
  <si>
    <t>RIPNA</t>
  </si>
  <si>
    <t>RIPNA NSW IFR WPT</t>
  </si>
  <si>
    <t>RIVET</t>
  </si>
  <si>
    <t>RIVET NSW IFR WPT</t>
  </si>
  <si>
    <t>ROBBI</t>
  </si>
  <si>
    <t>ROBBI WA IFR WPT</t>
  </si>
  <si>
    <t>ROBBO</t>
  </si>
  <si>
    <t>ROBBO SA IFR WPT</t>
  </si>
  <si>
    <t>ROBOT</t>
  </si>
  <si>
    <t>ROBOT WA IFR WPT</t>
  </si>
  <si>
    <t>ROCEL</t>
  </si>
  <si>
    <t>ROCEL VIC IFR WPT</t>
  </si>
  <si>
    <t>ROCKY</t>
  </si>
  <si>
    <t>ROCKY NSW IFR WPT</t>
  </si>
  <si>
    <t>ROGGS</t>
  </si>
  <si>
    <t>ROGGS SA IFR WPT</t>
  </si>
  <si>
    <t>ROHAN</t>
  </si>
  <si>
    <t>ROHAN VIC IFR WPT</t>
  </si>
  <si>
    <t>ROKET</t>
  </si>
  <si>
    <t>QUORN SA IFR WPT</t>
  </si>
  <si>
    <t>RABIT</t>
  </si>
  <si>
    <t>RABIT WA IFR WPT</t>
  </si>
  <si>
    <t>RACEV</t>
  </si>
  <si>
    <t>RACEV QLD IFR WPT</t>
  </si>
  <si>
    <t>RADLA</t>
  </si>
  <si>
    <t>RADLA SA IFR WPT</t>
  </si>
  <si>
    <t>RAFTA</t>
  </si>
  <si>
    <t>MARUB</t>
  </si>
  <si>
    <t>MARUB NSW IFR WPT</t>
  </si>
  <si>
    <t>MATTI</t>
  </si>
  <si>
    <t>MATTI QLD IFR WPT</t>
  </si>
  <si>
    <t>MAVER</t>
  </si>
  <si>
    <t>MAVER NT IFR WPT</t>
  </si>
  <si>
    <t>MAXEM</t>
  </si>
  <si>
    <t>MAXEM NSW IFR WPT</t>
  </si>
  <si>
    <t>MAYOP</t>
  </si>
  <si>
    <t>MAYOP NSW IFR WPT</t>
  </si>
  <si>
    <t>MEBAH</t>
  </si>
  <si>
    <t>MEBAH SA IFR WPT</t>
  </si>
  <si>
    <t>MEECE</t>
  </si>
  <si>
    <t>KARRA NT IFR WPT</t>
  </si>
  <si>
    <t>KARSI</t>
  </si>
  <si>
    <t>KARSI NT IFR WPT</t>
  </si>
  <si>
    <t>KASPA</t>
  </si>
  <si>
    <t>GVH</t>
  </si>
  <si>
    <t>GWB</t>
  </si>
  <si>
    <t>GWT</t>
  </si>
  <si>
    <t>GWTR</t>
  </si>
  <si>
    <t>HADEN</t>
  </si>
  <si>
    <t>HAF</t>
  </si>
  <si>
    <t>NAOMI VIC IFR WPT</t>
  </si>
  <si>
    <t>NAREL</t>
  </si>
  <si>
    <t>NAREL VIC IFR WPT</t>
  </si>
  <si>
    <t>NATAL</t>
  </si>
  <si>
    <t>NATAL NT IFR WPT</t>
  </si>
  <si>
    <t>NATLI</t>
  </si>
  <si>
    <t>NATLI NSW IFR WPT</t>
  </si>
  <si>
    <t>NATTY</t>
  </si>
  <si>
    <t>NATTY SA IFR WPT</t>
  </si>
  <si>
    <t>NAYAR</t>
  </si>
  <si>
    <t>RAPD</t>
  </si>
  <si>
    <t>RCH</t>
  </si>
  <si>
    <t>RCK</t>
  </si>
  <si>
    <t>LSALT</t>
  </si>
  <si>
    <t>FL</t>
  </si>
  <si>
    <t>TAS</t>
  </si>
  <si>
    <t>WIND</t>
  </si>
  <si>
    <t>HDG</t>
  </si>
  <si>
    <t>GS</t>
  </si>
  <si>
    <t>DIST</t>
  </si>
  <si>
    <t>ETI</t>
  </si>
  <si>
    <t>DOPUK WA IFR WPT</t>
  </si>
  <si>
    <t>DORIC</t>
  </si>
  <si>
    <t>XMXDME</t>
  </si>
  <si>
    <t>CHRISTMAS IS WA NAVAID</t>
  </si>
  <si>
    <t>XMXNDB</t>
  </si>
  <si>
    <t>XMXVOR</t>
  </si>
  <si>
    <t>YASNDB</t>
  </si>
  <si>
    <t>YASS NSW NAVAID</t>
  </si>
  <si>
    <t>YNGNDB</t>
  </si>
  <si>
    <t>YOUNG NSW NAVAID</t>
  </si>
  <si>
    <t>YWENDB</t>
  </si>
  <si>
    <t>YARROWEE VIC NAVAID</t>
  </si>
  <si>
    <t>YWEVOR</t>
  </si>
  <si>
    <t>RDHI</t>
  </si>
  <si>
    <t>RDV</t>
  </si>
  <si>
    <t>REDL</t>
  </si>
  <si>
    <t>RENR</t>
  </si>
  <si>
    <t>RER</t>
  </si>
  <si>
    <t>RESC</t>
  </si>
  <si>
    <t>RGS</t>
  </si>
  <si>
    <t>RIL</t>
  </si>
  <si>
    <t>RIT</t>
  </si>
  <si>
    <t>RIV</t>
  </si>
  <si>
    <t>289</t>
  </si>
  <si>
    <t>239</t>
  </si>
  <si>
    <t>1499</t>
  </si>
  <si>
    <t>449</t>
  </si>
  <si>
    <t>502</t>
  </si>
  <si>
    <t>138</t>
  </si>
  <si>
    <t>436</t>
  </si>
  <si>
    <t>1647</t>
  </si>
  <si>
    <t>666</t>
  </si>
  <si>
    <t>292</t>
  </si>
  <si>
    <t>856</t>
  </si>
  <si>
    <t>1266</t>
  </si>
  <si>
    <t>RUNWAY1</t>
  </si>
  <si>
    <t>RUNWAY2</t>
  </si>
  <si>
    <t>RUNWAY3</t>
  </si>
  <si>
    <t>RUNWAY4</t>
  </si>
  <si>
    <t>RUNWAY5</t>
  </si>
  <si>
    <t>RUNWAY6</t>
  </si>
  <si>
    <t>RUNWAY7</t>
  </si>
  <si>
    <t>RUNWAY8</t>
  </si>
  <si>
    <t>RUNWAY9</t>
  </si>
  <si>
    <t>ELEV</t>
  </si>
  <si>
    <t>233</t>
  </si>
  <si>
    <t>NO DATA</t>
  </si>
  <si>
    <t>85</t>
  </si>
  <si>
    <t>1253</t>
  </si>
  <si>
    <t>1007</t>
  </si>
  <si>
    <t>522</t>
  </si>
  <si>
    <t>3553</t>
  </si>
  <si>
    <t>DARWIN RIVER DAM NT VFR WPT</t>
  </si>
  <si>
    <t>DEVONPORT TAS NAVAID</t>
  </si>
  <si>
    <t>DPONDB</t>
  </si>
  <si>
    <t>DPOVOR</t>
  </si>
  <si>
    <t>DUDME</t>
  </si>
  <si>
    <t>DUBBO NSW NAVAID</t>
  </si>
  <si>
    <t>DUNDB</t>
  </si>
  <si>
    <t>ADELAIDE CBD SA VFR WPT</t>
  </si>
  <si>
    <t>ADELAIDE RIVER BRIDGE NT VFR WPT</t>
  </si>
  <si>
    <t>ADMIRALTY IS QLD VFR WPT</t>
  </si>
  <si>
    <t>HERDSMAN LAKE WA VFR WPT</t>
  </si>
  <si>
    <t>PORT MACQUARIE NSW NAVAID</t>
  </si>
  <si>
    <t>PNDME</t>
  </si>
  <si>
    <t>PROSERPINE QLD NAVAID</t>
  </si>
  <si>
    <t>PNNDB</t>
  </si>
  <si>
    <t>PNVOR</t>
  </si>
  <si>
    <t>PODNDB</t>
  </si>
  <si>
    <t>PORTLAND VIC NAVAID</t>
  </si>
  <si>
    <t>PRLLOC</t>
  </si>
  <si>
    <t>PARKERVILLE WA NAVAID</t>
  </si>
  <si>
    <t>QDINDB</t>
  </si>
  <si>
    <t>WOODS WA IFR WPT</t>
  </si>
  <si>
    <t>YMIG</t>
  </si>
  <si>
    <t>REV
ETA</t>
  </si>
  <si>
    <t>ATA
ATD</t>
  </si>
  <si>
    <t>LOCATION</t>
  </si>
  <si>
    <t xml:space="preserve"> Flight Planner by Mark Eade (eadem@hotmail.com) © 2004</t>
  </si>
  <si>
    <t xml:space="preserve"> Available for download from www.airborne-aviation.com.au</t>
  </si>
  <si>
    <t>INSTRUCTIONS FOR USE</t>
  </si>
  <si>
    <t>webmaster@airborne-aviation.com.au</t>
  </si>
  <si>
    <t>Comments and suggestions should be sent to:</t>
  </si>
  <si>
    <t>MCNDB</t>
  </si>
  <si>
    <t>MCODME</t>
  </si>
  <si>
    <t>MALLACOOTA NSW NAVAID</t>
  </si>
  <si>
    <t>MCONDB</t>
  </si>
  <si>
    <t>26_3579</t>
  </si>
  <si>
    <t>30_3609</t>
  </si>
  <si>
    <t>09_2674</t>
  </si>
  <si>
    <t>18_4816</t>
  </si>
  <si>
    <t>27_2674</t>
  </si>
  <si>
    <t>36_4816</t>
  </si>
  <si>
    <t>04_2775</t>
  </si>
  <si>
    <t>13_4800</t>
  </si>
  <si>
    <t>22_2775</t>
  </si>
  <si>
    <t>CARRICK TAS VFR WPT</t>
  </si>
  <si>
    <t>COOK IS NSW VFR WPT</t>
  </si>
  <si>
    <t>CONARA JUNCTION TAS VFR WPT</t>
  </si>
  <si>
    <t>TELEGRAPH OFFICE QLD VFR WPT</t>
  </si>
  <si>
    <t>COCKATOO VIC VFR WPT</t>
  </si>
  <si>
    <t>CASTLE JUNCTION TAS VFR WPT</t>
  </si>
  <si>
    <t>CAMPBELLTOWN TAS VFR WPT</t>
  </si>
  <si>
    <t>28_4993</t>
  </si>
  <si>
    <t>32_2605</t>
  </si>
  <si>
    <t>07_6427</t>
  </si>
  <si>
    <t>11_3467</t>
  </si>
  <si>
    <t>25_6427</t>
  </si>
  <si>
    <t>29_3467</t>
  </si>
  <si>
    <t>09_3937</t>
  </si>
  <si>
    <t>18_4593</t>
  </si>
  <si>
    <t>27_3937</t>
  </si>
  <si>
    <t>36_4593</t>
  </si>
  <si>
    <t>03_3149</t>
  </si>
  <si>
    <t>11_2247</t>
  </si>
  <si>
    <t>21_3149</t>
  </si>
  <si>
    <t>LFS</t>
  </si>
  <si>
    <t>LGDA</t>
  </si>
  <si>
    <t>LGEN</t>
  </si>
  <si>
    <t>LGGN</t>
  </si>
  <si>
    <t>LGGS</t>
  </si>
  <si>
    <t>LGH</t>
  </si>
  <si>
    <t>LHCK</t>
  </si>
  <si>
    <t>SPARE</t>
  </si>
  <si>
    <t>GATER NSW IFR WPT</t>
  </si>
  <si>
    <t>GAVAS</t>
  </si>
  <si>
    <t>GAVAS NSW IFR WPT</t>
  </si>
  <si>
    <t>GAZEL</t>
  </si>
  <si>
    <t>CENTURIES</t>
  </si>
  <si>
    <t>LOCAL</t>
  </si>
  <si>
    <t>ARCHERFIELD QLD AIRPORT</t>
  </si>
  <si>
    <t>YBAM</t>
  </si>
  <si>
    <t>BAMAGA/INJINOO  U QLD UNLICENCED</t>
  </si>
  <si>
    <t>YBAR</t>
  </si>
  <si>
    <t>YANDARAN QLD VFR WPT</t>
  </si>
  <si>
    <t>ANGLESEA VIC VFR WPT</t>
  </si>
  <si>
    <t>11_3501</t>
  </si>
  <si>
    <t>23_5604</t>
  </si>
  <si>
    <t>29_3501</t>
  </si>
  <si>
    <t>09_1388</t>
  </si>
  <si>
    <t>IMPORTANT NOTICE</t>
  </si>
  <si>
    <t>CAPE PORTLAND TAS VFR WPT</t>
  </si>
  <si>
    <t>CAJE</t>
  </si>
  <si>
    <t>CAKE</t>
  </si>
  <si>
    <t>CALEN</t>
  </si>
  <si>
    <t>CAMB</t>
  </si>
  <si>
    <t>CAO</t>
  </si>
  <si>
    <t>CAPT</t>
  </si>
  <si>
    <t>CARE</t>
  </si>
  <si>
    <t>CARR</t>
  </si>
  <si>
    <t>CAU</t>
  </si>
  <si>
    <t>CAV</t>
  </si>
  <si>
    <t>CBI</t>
  </si>
  <si>
    <t>CBRA</t>
  </si>
  <si>
    <t>CBV</t>
  </si>
  <si>
    <t>CBY</t>
  </si>
  <si>
    <t>CBYC</t>
  </si>
  <si>
    <t>CCL</t>
  </si>
  <si>
    <t>CCN</t>
  </si>
  <si>
    <t>GIBB RIVER  U WA UNLICENCED</t>
  </si>
  <si>
    <t>YGIG</t>
  </si>
  <si>
    <t>WPVOR</t>
  </si>
  <si>
    <t>WRNDB</t>
  </si>
  <si>
    <t>WOOMERA SA NAVAID</t>
  </si>
  <si>
    <t>WTNNDB</t>
  </si>
  <si>
    <t>WINTON NSW NAVAID</t>
  </si>
  <si>
    <t>WWLNDB</t>
  </si>
  <si>
    <t>ROKET NT IFR WPT</t>
  </si>
  <si>
    <t>ROLEY</t>
  </si>
  <si>
    <t>ROLEY WA IFR WPT</t>
  </si>
  <si>
    <t>ROLFE</t>
  </si>
  <si>
    <t>ROLFE QLD IFR WPT</t>
  </si>
  <si>
    <t>ROMPA</t>
  </si>
  <si>
    <t>ROMPA SA IFR WPT</t>
  </si>
  <si>
    <t>ROOKI</t>
  </si>
  <si>
    <t>ROOKI QLD IFR WPT</t>
  </si>
  <si>
    <t>ROONY</t>
  </si>
  <si>
    <t>ROONY NSW IFR WPT</t>
  </si>
  <si>
    <t>ROSEY</t>
  </si>
  <si>
    <t>ROSEY WA IFR WPT</t>
  </si>
  <si>
    <t>ROTAP</t>
  </si>
  <si>
    <t>ROTAP WA IFR WPT</t>
  </si>
  <si>
    <t>ROWAN</t>
  </si>
  <si>
    <t>ROWAN QLD IFR WPT</t>
  </si>
  <si>
    <t>ROWDY</t>
  </si>
  <si>
    <t>ROWDY VIC IFR WPT</t>
  </si>
  <si>
    <t>ROWLO</t>
  </si>
  <si>
    <t>ROWLO QLD IFR WPT</t>
  </si>
  <si>
    <t>RUDEY</t>
  </si>
  <si>
    <t>RUDEY QLD IFR WPT</t>
  </si>
  <si>
    <t>RUFLE</t>
  </si>
  <si>
    <t>RUFLE SA IFR WPT</t>
  </si>
  <si>
    <t>RUGGA</t>
  </si>
  <si>
    <t>RUGGA NT IFR WPT</t>
  </si>
  <si>
    <t>RUMIE</t>
  </si>
  <si>
    <t>SHAUNA DOWNS QLD VFR WPT</t>
  </si>
  <si>
    <t>This document is designed to assist with flight planning</t>
  </si>
  <si>
    <t>CPQ</t>
  </si>
  <si>
    <t>SCN</t>
  </si>
  <si>
    <t>SRE</t>
  </si>
  <si>
    <t>PCO</t>
  </si>
  <si>
    <t>LES</t>
  </si>
  <si>
    <t>IEC</t>
  </si>
  <si>
    <t>SXM</t>
  </si>
  <si>
    <t>FJF</t>
  </si>
  <si>
    <t>M20J</t>
  </si>
  <si>
    <t>FIRST LIGHT &amp; LAST LIGHT EQUATION PAGE</t>
  </si>
  <si>
    <t>ELLOW</t>
  </si>
  <si>
    <t>ELLOW SA IFR WPT</t>
  </si>
  <si>
    <t>ELONG</t>
  </si>
  <si>
    <t>ELONG NSW IFR WPT</t>
  </si>
  <si>
    <t>ELVER</t>
  </si>
  <si>
    <t>ELVER SA IFR WPT</t>
  </si>
  <si>
    <t>EMVAS</t>
  </si>
  <si>
    <t>EMVAS WA IFR WPT</t>
  </si>
  <si>
    <t>ENAID</t>
  </si>
  <si>
    <t>NORSEMAN WA NAVAID</t>
  </si>
  <si>
    <t>NTNNDB</t>
  </si>
  <si>
    <t>NORMANTON QLD NAVAID</t>
  </si>
  <si>
    <t>NWANDB</t>
  </si>
  <si>
    <t>NWATAC</t>
  </si>
  <si>
    <t>NWNDME</t>
  </si>
  <si>
    <t>ST GEORGE QLD AIRPORT</t>
  </si>
  <si>
    <t>YSGR</t>
  </si>
  <si>
    <t>BARRENJOEY HEAD NSW VFR WPT</t>
  </si>
  <si>
    <t>BARRINGUN NSW VFR WPT</t>
  </si>
  <si>
    <t>LAKE MANCHESTER QLD VFR WPT</t>
  </si>
  <si>
    <t>YBRM</t>
  </si>
  <si>
    <t>HZWF</t>
  </si>
  <si>
    <t>DLONW</t>
  </si>
  <si>
    <t>DLONE</t>
  </si>
  <si>
    <t>DPHI</t>
  </si>
  <si>
    <t>Q</t>
  </si>
  <si>
    <t>TC</t>
  </si>
  <si>
    <t>YPPH</t>
  </si>
  <si>
    <t>YMML</t>
  </si>
  <si>
    <t>YESP</t>
  </si>
  <si>
    <t>LAT</t>
  </si>
  <si>
    <t>LATITUDE</t>
  </si>
  <si>
    <t>SSTO</t>
  </si>
  <si>
    <t>SSV</t>
  </si>
  <si>
    <t>STC</t>
  </si>
  <si>
    <t>STOT</t>
  </si>
  <si>
    <t>STPK</t>
  </si>
  <si>
    <t>STR</t>
  </si>
  <si>
    <t>STRA</t>
  </si>
  <si>
    <t>STT</t>
  </si>
  <si>
    <t>STTE</t>
  </si>
  <si>
    <t>SUA</t>
  </si>
  <si>
    <t>SUB</t>
  </si>
  <si>
    <t>ARDROSSAN  U SA UNLICENCED</t>
  </si>
  <si>
    <t>YARY</t>
  </si>
  <si>
    <t>ARRABURY  U QLD UNLICENCED</t>
  </si>
  <si>
    <t>ARMNDB</t>
  </si>
  <si>
    <t>ARSNDB</t>
  </si>
  <si>
    <t>ARDROSSAN SA NAVAID</t>
  </si>
  <si>
    <t>ARSVOR</t>
  </si>
  <si>
    <t>ASDME</t>
  </si>
  <si>
    <t>ALICE SPRINGS NT NAVAID</t>
  </si>
  <si>
    <t>ASNDB</t>
  </si>
  <si>
    <t>ASVOR</t>
  </si>
  <si>
    <t>AVDME</t>
  </si>
  <si>
    <t>AVALON VIC NAVAID</t>
  </si>
  <si>
    <t>AVLOC</t>
  </si>
  <si>
    <t>AVVOR</t>
  </si>
  <si>
    <t>AYDME</t>
  </si>
  <si>
    <t>ALBURY NSW NAVAID</t>
  </si>
  <si>
    <t>AYEDME</t>
  </si>
  <si>
    <t>AYERS ROCK NT NAVAID</t>
  </si>
  <si>
    <t>AYENDB</t>
  </si>
  <si>
    <t>AYNDB</t>
  </si>
  <si>
    <t>AYVOR</t>
  </si>
  <si>
    <t>BIRDSVILLE QLD NAVAID</t>
  </si>
  <si>
    <t>BGONDB</t>
  </si>
  <si>
    <t>BALGO HILL WA NAVAID</t>
  </si>
  <si>
    <t>YMRY</t>
  </si>
  <si>
    <t>NURIOOTPA SA VFR WPT</t>
  </si>
  <si>
    <t>OATLANDS TAS VFR WPT</t>
  </si>
  <si>
    <t>OBSERVATION CITY WA VFR WPT</t>
  </si>
  <si>
    <t>OBSERVATORY HILL SA VFR WPT</t>
  </si>
  <si>
    <t>19_4495</t>
  </si>
  <si>
    <t>30_3259</t>
  </si>
  <si>
    <t>12_5637</t>
  </si>
  <si>
    <t>SPRAT NSW IFR WPT</t>
  </si>
  <si>
    <t>SPRIG</t>
  </si>
  <si>
    <t>BRINGELLY NSW VFR WPT</t>
  </si>
  <si>
    <t>BARNES HILL QLD VFR WPT</t>
  </si>
  <si>
    <t>BOND SPRINGS NT VFR WPT</t>
  </si>
  <si>
    <t>BATHURST IS NT VFR WPT</t>
  </si>
  <si>
    <t>BRIGHTON JETTY SA VFR WPT</t>
  </si>
  <si>
    <t>BOAT HARBOUR TAS VFR WPT</t>
  </si>
  <si>
    <t>GRAFTON NSW AIRPORT</t>
  </si>
  <si>
    <t>YGIB</t>
  </si>
  <si>
    <t>ANPAT WA IFR WPT</t>
  </si>
  <si>
    <t>ANTLA</t>
  </si>
  <si>
    <t>ANTLA TAS IFR WPT</t>
  </si>
  <si>
    <t>ANTON</t>
  </si>
  <si>
    <t>ANTON NSW IFR WPT</t>
  </si>
  <si>
    <t>ANZAC</t>
  </si>
  <si>
    <t>ANZAC NT IFR WPT</t>
  </si>
  <si>
    <t>APAGI</t>
  </si>
  <si>
    <t>LIZARD ISLAND  U QLD UNLICENCED</t>
  </si>
  <si>
    <t>YMAA</t>
  </si>
  <si>
    <t>MABUIAG IS  U QLD UNLICENCED</t>
  </si>
  <si>
    <t>YMAV</t>
  </si>
  <si>
    <t>AVALON VIC AIRPORT</t>
  </si>
  <si>
    <t>PORT PIRIE SA AIRPORT</t>
  </si>
  <si>
    <t>YPJT</t>
  </si>
  <si>
    <t>JANDAKOT WA AIRPORT</t>
  </si>
  <si>
    <t>YPKA</t>
  </si>
  <si>
    <t>KARRATHA WA AIRPORT</t>
  </si>
  <si>
    <t>YPKG</t>
  </si>
  <si>
    <t>GALLILEE QLD VFR WPT</t>
  </si>
  <si>
    <t>GALGA SA VFR WPT</t>
  </si>
  <si>
    <t>GLENBURN VIC VFR WPT</t>
  </si>
  <si>
    <t>GLEN BRAY NSW VFR WPT</t>
  </si>
  <si>
    <t>GLOUCESTER NSW VFR WPT</t>
  </si>
  <si>
    <t>DONNINGTON AIRPARK QLD VFR WPT</t>
  </si>
  <si>
    <t>DOUBLE IS QLD VFR WPT</t>
  </si>
  <si>
    <t>GATE SOUTH NSW VFR WPT</t>
  </si>
  <si>
    <t>BURKE WA IFR WPT</t>
  </si>
  <si>
    <t>BURLA</t>
  </si>
  <si>
    <t>BURLA NT IFR WPT</t>
  </si>
  <si>
    <t>BURPA</t>
  </si>
  <si>
    <t>BURPA QLD IFR WPT</t>
  </si>
  <si>
    <t>BURTO</t>
  </si>
  <si>
    <t>31R_3773</t>
  </si>
  <si>
    <t>31L_3478</t>
  </si>
  <si>
    <t>35L_4068</t>
  </si>
  <si>
    <t>09_7500</t>
  </si>
  <si>
    <t>16_11998</t>
  </si>
  <si>
    <t>27_7500</t>
  </si>
  <si>
    <t>34_11998</t>
  </si>
  <si>
    <t>05_6650</t>
  </si>
  <si>
    <t>18_4793</t>
  </si>
  <si>
    <t>23_6650</t>
  </si>
  <si>
    <t>36_4793</t>
  </si>
  <si>
    <t>04_2952</t>
  </si>
  <si>
    <t>16_5003</t>
  </si>
  <si>
    <t>22_2952</t>
  </si>
  <si>
    <t>34_5003</t>
  </si>
  <si>
    <t>01_5292</t>
  </si>
  <si>
    <t>05_3205</t>
  </si>
  <si>
    <t>19_5292</t>
  </si>
  <si>
    <t>23_3205</t>
  </si>
  <si>
    <t>04_3724</t>
  </si>
  <si>
    <t>17_4505</t>
  </si>
  <si>
    <t>22_3724</t>
  </si>
  <si>
    <t>35_4505</t>
  </si>
  <si>
    <t>16_5000</t>
  </si>
  <si>
    <t>34_5000</t>
  </si>
  <si>
    <t>05_2697</t>
  </si>
  <si>
    <t>18_4997</t>
  </si>
  <si>
    <t>23_2697</t>
  </si>
  <si>
    <t>36_4997</t>
  </si>
  <si>
    <t>06_2776</t>
  </si>
  <si>
    <t>MOZZA VIC IFR WPT</t>
  </si>
  <si>
    <t>MUDDL</t>
  </si>
  <si>
    <t>MUDDL QLD IFR WPT</t>
  </si>
  <si>
    <t>MUKIN</t>
  </si>
  <si>
    <t>MUKIN WA IFR WPT</t>
  </si>
  <si>
    <t>MULET</t>
  </si>
  <si>
    <t>MULET NSW IFR WPT</t>
  </si>
  <si>
    <t>MULGI</t>
  </si>
  <si>
    <t>MULGI WA IFR WPT</t>
  </si>
  <si>
    <t>MUNDA</t>
  </si>
  <si>
    <t>11_6557</t>
  </si>
  <si>
    <t>29_6557</t>
  </si>
  <si>
    <t>12_4590</t>
  </si>
  <si>
    <t>30_4590</t>
  </si>
  <si>
    <t>YTAB</t>
  </si>
  <si>
    <t>TABLELAND WA UNLICENCED</t>
  </si>
  <si>
    <t>09_3495</t>
  </si>
  <si>
    <t>27_3495</t>
  </si>
  <si>
    <t>09_2786</t>
  </si>
  <si>
    <t>27_2786</t>
  </si>
  <si>
    <t>STURTCREEK</t>
  </si>
  <si>
    <t>STURT CREEK WA UNLICENCED</t>
  </si>
  <si>
    <t>10_5010</t>
  </si>
  <si>
    <t>SPRINGCREEK</t>
  </si>
  <si>
    <t>SOUTHPORT QLD AIRPORT</t>
  </si>
  <si>
    <t>YSRI</t>
  </si>
  <si>
    <t>RICHMOND (NSW) NSW AIRPORT</t>
  </si>
  <si>
    <t>YSRN</t>
  </si>
  <si>
    <t>STRAHAN TAS AIRPORT</t>
  </si>
  <si>
    <t>YSSY</t>
  </si>
  <si>
    <t>SYDNEY NSW AIRPORT</t>
  </si>
  <si>
    <t>YSTA</t>
  </si>
  <si>
    <t>ST ARNAUD VIC AIRPORT</t>
  </si>
  <si>
    <t>YSTH</t>
  </si>
  <si>
    <t>JANDAKOT WA NAVAID</t>
  </si>
  <si>
    <t>JVSNDB</t>
  </si>
  <si>
    <t>JERVOIS NT NAVAID</t>
  </si>
  <si>
    <t>KADME</t>
  </si>
  <si>
    <t>KARRATHA WA NAVAID</t>
  </si>
  <si>
    <t>KANDB</t>
  </si>
  <si>
    <t>KATNDB</t>
  </si>
  <si>
    <t>KATOOMBA NSW NAVAID</t>
  </si>
  <si>
    <t>KAVOR</t>
  </si>
  <si>
    <t>KCYNDB</t>
  </si>
  <si>
    <t>KILCOY QLD NAVAID</t>
  </si>
  <si>
    <t>KGDME</t>
  </si>
  <si>
    <t>KALGOORLIE WA NAVAID</t>
  </si>
  <si>
    <t>KGNDB</t>
  </si>
  <si>
    <t>KGVOR</t>
  </si>
  <si>
    <t>KIDNDB</t>
  </si>
  <si>
    <t>KIDSTON QLD NAVAID</t>
  </si>
  <si>
    <t>KIINDB</t>
  </si>
  <si>
    <t>EKIDA NSW IFR WPT</t>
  </si>
  <si>
    <t>EKOKU</t>
  </si>
  <si>
    <t>EKOKU QLD IFR WPT</t>
  </si>
  <si>
    <t>ELATI</t>
  </si>
  <si>
    <t>ELATI WA IFR WPT</t>
  </si>
  <si>
    <t>ELBIS</t>
  </si>
  <si>
    <t>IGDOM</t>
  </si>
  <si>
    <t>IHBGP</t>
  </si>
  <si>
    <t>IHBILS</t>
  </si>
  <si>
    <t>IHBLLZ</t>
  </si>
  <si>
    <t>IHBMM</t>
  </si>
  <si>
    <t>IHBOM</t>
  </si>
  <si>
    <t>IKNDME</t>
  </si>
  <si>
    <t>SYDNEY RWY 34R NSW NAVAID</t>
  </si>
  <si>
    <t>IKNGP</t>
  </si>
  <si>
    <t>SYDNEY 34R NSW NAVAID</t>
  </si>
  <si>
    <t>DENILIQUIN NSW NAVAID</t>
  </si>
  <si>
    <t>DNDME</t>
  </si>
  <si>
    <t>DNNDB</t>
  </si>
  <si>
    <t>DALLAS  U NSW UNLICENCED</t>
  </si>
  <si>
    <t>YDAY</t>
  </si>
  <si>
    <t>DALBY  U QLD UNLICENCED</t>
  </si>
  <si>
    <t>COCKATOO ISLAND WA UNLICENCED</t>
  </si>
  <si>
    <t>CAPE LEVEQUE WA UNLICENCED</t>
  </si>
  <si>
    <t>NTHE</t>
  </si>
  <si>
    <t>COULO</t>
  </si>
  <si>
    <t>NORTH HEAD WA VFR WAYPOINT</t>
  </si>
  <si>
    <t>COULUMB POINT WA VFR WAYPOINT</t>
  </si>
  <si>
    <t>DELISSAVILLE  U NT UNLICENCED</t>
  </si>
  <si>
    <t>YDMG</t>
  </si>
  <si>
    <t>DOOMADGEE  U QLD UNLICENCED</t>
  </si>
  <si>
    <t>YDNI</t>
  </si>
  <si>
    <t>CREMORNE TAS VFR WPT</t>
  </si>
  <si>
    <t>WALLI WA IFR WPT</t>
  </si>
  <si>
    <t>WALTZ</t>
  </si>
  <si>
    <t>SWALO</t>
  </si>
  <si>
    <t>SWALO QLD IFR WPT</t>
  </si>
  <si>
    <t>SWANI</t>
  </si>
  <si>
    <t>SWANI WA IFR WPT</t>
  </si>
  <si>
    <t>SWELL</t>
  </si>
  <si>
    <t>ULLADULLA NSW VFR WPT</t>
  </si>
  <si>
    <t>UKEREBAGH IS NSW VFR WPT</t>
  </si>
  <si>
    <t>YULABILLA QLD VFR WPT</t>
  </si>
  <si>
    <t>UNDEMOW WATERHOLE NT VFR WPT</t>
  </si>
  <si>
    <t>URANQUINTY NSW VFR WPT</t>
  </si>
  <si>
    <t>URANGAN QLD VFR WPT</t>
  </si>
  <si>
    <t>YURARABA QLD VFR WPT</t>
  </si>
  <si>
    <t>URBRAE COLLEGE SA VFR WPT</t>
  </si>
  <si>
    <t>BURBONG NSW VFR WPT</t>
  </si>
  <si>
    <t>URUNGA NSW VFR WPT</t>
  </si>
  <si>
    <t>YCHT</t>
  </si>
  <si>
    <t>TOREX NT IFR WPT</t>
  </si>
  <si>
    <t>TORIA</t>
  </si>
  <si>
    <t>TORIA QLD IFR WPT</t>
  </si>
  <si>
    <t>TORRA</t>
  </si>
  <si>
    <t>BIUNDB</t>
  </si>
  <si>
    <t>BALLIDU WA NAVAID</t>
  </si>
  <si>
    <t>BIUVOR</t>
  </si>
  <si>
    <t>BKENDB</t>
  </si>
  <si>
    <t>BOURKE NSW NAVAID</t>
  </si>
  <si>
    <t>BKNDB</t>
  </si>
  <si>
    <t>YWWG</t>
  </si>
  <si>
    <t>WARRAWAGINE STATION WA UNLICENCED</t>
  </si>
  <si>
    <t>03_6557</t>
  </si>
  <si>
    <t>13_6557</t>
  </si>
  <si>
    <t>ADELAIDE SA AIRPORT</t>
  </si>
  <si>
    <t>YPAG</t>
  </si>
  <si>
    <t>PORT AUGUSTA SA AIRPORT</t>
  </si>
  <si>
    <t>YPAM</t>
  </si>
  <si>
    <t>PALM IS  U QLD UNLICENCED</t>
  </si>
  <si>
    <t>YPAY</t>
  </si>
  <si>
    <t>PAPUNYA  U NT UNLICENCED</t>
  </si>
  <si>
    <t>YPBO</t>
  </si>
  <si>
    <t>PARABURDOO WA AIRPORT</t>
  </si>
  <si>
    <t>LEONORA WA NAVAID</t>
  </si>
  <si>
    <t>LHIDME</t>
  </si>
  <si>
    <t>BARIA QLD IFR WPT</t>
  </si>
  <si>
    <t>HINCHINBROOK IS QLD VFR WPT</t>
  </si>
  <si>
    <t>HOLMES REEF QLD VFR WPT</t>
  </si>
  <si>
    <t>HORDERN HILLS NT VFR WPT</t>
  </si>
  <si>
    <t>BOOLEROO CENTRE  U SA UNLICENCED</t>
  </si>
  <si>
    <t>YBOI</t>
  </si>
  <si>
    <t>YRED</t>
  </si>
  <si>
    <t>YPKU</t>
  </si>
  <si>
    <t>KUNUNURRA WA AIRPORT</t>
  </si>
  <si>
    <t>YPLC</t>
  </si>
  <si>
    <t>LAKED QLD IFR WPT</t>
  </si>
  <si>
    <t>LAKES</t>
  </si>
  <si>
    <t>LAKES SA IFR WPT</t>
  </si>
  <si>
    <t>LAMAX</t>
  </si>
  <si>
    <t>LAMAX VIC IFR WPT</t>
  </si>
  <si>
    <t>LAMEK</t>
  </si>
  <si>
    <t>LAMEK QLD IFR WPT</t>
  </si>
  <si>
    <t>LAMOB</t>
  </si>
  <si>
    <t>LAMOB WA IFR WPT</t>
  </si>
  <si>
    <t>LANGU</t>
  </si>
  <si>
    <t>LANGU VIC IFR WPT</t>
  </si>
  <si>
    <t>LANOL</t>
  </si>
  <si>
    <t>LANOL NSW IFR WPT</t>
  </si>
  <si>
    <t>LANOP</t>
  </si>
  <si>
    <t>TTXNDB</t>
  </si>
  <si>
    <t>TROUGHTON IS WA NAVAID</t>
  </si>
  <si>
    <t>TORRA SA IFR WPT</t>
  </si>
  <si>
    <t>TOSAS</t>
  </si>
  <si>
    <t>TOSAS QLD IFR WPT</t>
  </si>
  <si>
    <t>TREBL</t>
  </si>
  <si>
    <t>TREBL SA IFR WPT</t>
  </si>
  <si>
    <t>TREST</t>
  </si>
  <si>
    <t>TREST NSW IFR WPT</t>
  </si>
  <si>
    <t>TRIGG</t>
  </si>
  <si>
    <t>TUCAB NSW IFR WPT</t>
  </si>
  <si>
    <t>TUCKI</t>
  </si>
  <si>
    <t>TUCKI QLD IFR WPT</t>
  </si>
  <si>
    <t>TUMAN</t>
  </si>
  <si>
    <t>TUMAN SA IFR WPT</t>
  </si>
  <si>
    <t>TUNAA</t>
  </si>
  <si>
    <t>TUNAA SA IFR WPT</t>
  </si>
  <si>
    <t>TUNGO</t>
  </si>
  <si>
    <t>TUNGO SA IFR WPT</t>
  </si>
  <si>
    <t>TURET</t>
  </si>
  <si>
    <t>TURET WA IFR WPT</t>
  </si>
  <si>
    <t>WYMER VIC IFR WPT</t>
  </si>
  <si>
    <t>WYNOT</t>
  </si>
  <si>
    <t>WYNOT QLD IFR WPT</t>
  </si>
  <si>
    <t>YAKKA</t>
  </si>
  <si>
    <t>YAKKA NSW IFR WPT</t>
  </si>
  <si>
    <t>YALAR</t>
  </si>
  <si>
    <t>YALAR WA IFR WPT</t>
  </si>
  <si>
    <t>YANCO</t>
  </si>
  <si>
    <t>YANCO NSW IFR WPT</t>
  </si>
  <si>
    <t>YARDD</t>
  </si>
  <si>
    <t>YARDD NT IFR WPT</t>
  </si>
  <si>
    <t>YATES</t>
  </si>
  <si>
    <t>YATES NSW IFR WPT</t>
  </si>
  <si>
    <t>MURPHY'S CREEK QLD VFR WPT</t>
  </si>
  <si>
    <t>MOONIE QLD VFR WPT</t>
  </si>
  <si>
    <t>MIDGE IS QLD VFR WPT</t>
  </si>
  <si>
    <t>MITIAMO VIC VFR WPT</t>
  </si>
  <si>
    <t>08_3524</t>
  </si>
  <si>
    <t>26_3524</t>
  </si>
  <si>
    <t>04_5509</t>
  </si>
  <si>
    <t>18_3740</t>
  </si>
  <si>
    <t>22_5509</t>
  </si>
  <si>
    <t>36_3740</t>
  </si>
  <si>
    <t>10_5207</t>
  </si>
  <si>
    <t>28_5207</t>
  </si>
  <si>
    <t>05_4984</t>
  </si>
  <si>
    <t>WEBBI NSW IFR WPT</t>
  </si>
  <si>
    <t>WEBEL</t>
  </si>
  <si>
    <t>WEBEL SA IFR WPT</t>
  </si>
  <si>
    <t>WEENA</t>
  </si>
  <si>
    <t>WEENA QLD IFR WPT</t>
  </si>
  <si>
    <t>WELSH</t>
  </si>
  <si>
    <t>WELSH NSW IFR WPT</t>
  </si>
  <si>
    <t>WENDY</t>
  </si>
  <si>
    <t>WENDY VIC IFR WPT</t>
  </si>
  <si>
    <t>WENER</t>
  </si>
  <si>
    <t>WAYPOINT LATITUDE</t>
  </si>
  <si>
    <t>WAYPOINT LONGITUDE</t>
  </si>
  <si>
    <t>WAYPOINT ID</t>
  </si>
  <si>
    <t>ELEVATION</t>
  </si>
  <si>
    <t>FARAWAY BAY WA UNLICENCED</t>
  </si>
  <si>
    <t>EDINBURGH SA AIRPORT</t>
  </si>
  <si>
    <t>YPEF</t>
  </si>
  <si>
    <t>1558</t>
  </si>
  <si>
    <t>764</t>
  </si>
  <si>
    <t>1542</t>
  </si>
  <si>
    <t>1713</t>
  </si>
  <si>
    <t>279</t>
  </si>
  <si>
    <t>121</t>
  </si>
  <si>
    <t>EMERALD QLD AIRPORT</t>
  </si>
  <si>
    <t>YENO</t>
  </si>
  <si>
    <t>ENOGGERA QLD AIRPORT</t>
  </si>
  <si>
    <t>YERN</t>
  </si>
  <si>
    <t>ERNABELLA  U SA UNLICENCED</t>
  </si>
  <si>
    <t>YESC</t>
  </si>
  <si>
    <t>ACLD</t>
  </si>
  <si>
    <t>ACTY</t>
  </si>
  <si>
    <t>ADB</t>
  </si>
  <si>
    <t>ADI</t>
  </si>
  <si>
    <t>ADWD</t>
  </si>
  <si>
    <t>AEN</t>
  </si>
  <si>
    <t>AKW</t>
  </si>
  <si>
    <t>ALBA</t>
  </si>
  <si>
    <t>ALBO</t>
  </si>
  <si>
    <t>ALOA</t>
  </si>
  <si>
    <t>ALON</t>
  </si>
  <si>
    <t>ALTS</t>
  </si>
  <si>
    <t>ANDA</t>
  </si>
  <si>
    <t>ANG</t>
  </si>
  <si>
    <t>ANI</t>
  </si>
  <si>
    <t>ANP</t>
  </si>
  <si>
    <t>AOG</t>
  </si>
  <si>
    <t>APL</t>
  </si>
  <si>
    <t>APM</t>
  </si>
  <si>
    <t>APPN</t>
  </si>
  <si>
    <t>ARCD</t>
  </si>
  <si>
    <t>ARE</t>
  </si>
  <si>
    <t>ASST</t>
  </si>
  <si>
    <t>ASU</t>
  </si>
  <si>
    <t>ATG</t>
  </si>
  <si>
    <t>ATN</t>
  </si>
  <si>
    <t>ATV</t>
  </si>
  <si>
    <t>AVCA</t>
  </si>
  <si>
    <t>AWP</t>
  </si>
  <si>
    <t>BADA</t>
  </si>
  <si>
    <t>BAK</t>
  </si>
  <si>
    <t>BANG</t>
  </si>
  <si>
    <t>BATB</t>
  </si>
  <si>
    <t>BAW</t>
  </si>
  <si>
    <t>MUTARNEE QLD VFR WPT</t>
  </si>
  <si>
    <t>MURRURUNDI NSW VFR WPT</t>
  </si>
  <si>
    <t>MOUNT STROMLO ACT VFR WPT</t>
  </si>
  <si>
    <t>MUNIGANEEN MT QLD VFR WPT</t>
  </si>
  <si>
    <t>YPMP</t>
  </si>
  <si>
    <t>YORKEYS KNOB QLD VFR WPT</t>
  </si>
  <si>
    <t>YAAMBA QLD VFR WPT</t>
  </si>
  <si>
    <t>MZR</t>
  </si>
  <si>
    <t>NAA</t>
  </si>
  <si>
    <t>NARL</t>
  </si>
  <si>
    <t>NBB</t>
  </si>
  <si>
    <t>NBRR</t>
  </si>
  <si>
    <t>NCHU</t>
  </si>
  <si>
    <t>NDI</t>
  </si>
  <si>
    <t>NDY</t>
  </si>
  <si>
    <t>NEM</t>
  </si>
  <si>
    <t>NEN</t>
  </si>
  <si>
    <t>NEPN</t>
  </si>
  <si>
    <t>NEQ</t>
  </si>
  <si>
    <t>SNOOD NT IFR WPT</t>
  </si>
  <si>
    <t>SNOPY</t>
  </si>
  <si>
    <t>SNOPY NSW IFR WPT</t>
  </si>
  <si>
    <t>UXORA WA IFR WPT</t>
  </si>
  <si>
    <t>VALDA</t>
  </si>
  <si>
    <t>NGI</t>
  </si>
  <si>
    <t>NHS</t>
  </si>
  <si>
    <t>NIM</t>
  </si>
  <si>
    <t>NMB</t>
  </si>
  <si>
    <t>NNDO</t>
  </si>
  <si>
    <t>NNM</t>
  </si>
  <si>
    <t>NOHD</t>
  </si>
  <si>
    <t>NOOG</t>
  </si>
  <si>
    <t>NORT</t>
  </si>
  <si>
    <t>NOSA</t>
  </si>
  <si>
    <t>WOBBL QLD IFR WPT</t>
  </si>
  <si>
    <t>WODAY</t>
  </si>
  <si>
    <t>WODAY NSW IFR WPT</t>
  </si>
  <si>
    <t>WOLBI</t>
  </si>
  <si>
    <t>WOLBI NSW IFR WPT</t>
  </si>
  <si>
    <t>WONGA</t>
  </si>
  <si>
    <t>WONGA VIC IFR WPT</t>
  </si>
  <si>
    <t>WOODS</t>
  </si>
  <si>
    <t>CHOPPERS SOUTH NSW VFR WPT</t>
  </si>
  <si>
    <t>COTTESLOE WA VFR WPT</t>
  </si>
  <si>
    <t>CASTLE PT NT VFR WPT</t>
  </si>
  <si>
    <t>CRONULLA NSW VFR WPT</t>
  </si>
  <si>
    <t>CLEVELAND QLD VFR WPT</t>
  </si>
  <si>
    <t>CORIN RESV ACT VFR WPT</t>
  </si>
  <si>
    <t>CRESWICK VIC VFR WPT</t>
  </si>
  <si>
    <t>GOANA</t>
  </si>
  <si>
    <t>GOANA NSW IFR WPT</t>
  </si>
  <si>
    <t>GODIP</t>
  </si>
  <si>
    <t>GODIP QLD IFR WPT</t>
  </si>
  <si>
    <t>GOLDY</t>
  </si>
  <si>
    <t>GOLDY QLD IFR WPT</t>
  </si>
  <si>
    <t>GOOFY</t>
  </si>
  <si>
    <t>GOOFY NSW IFR WPT</t>
  </si>
  <si>
    <t>GOOMA</t>
  </si>
  <si>
    <t>GOOMA NSW IFR WPT</t>
  </si>
  <si>
    <t>GORDO</t>
  </si>
  <si>
    <t>27_1755</t>
  </si>
  <si>
    <t>36_3277</t>
  </si>
  <si>
    <t>08_3510</t>
  </si>
  <si>
    <t>26_3510</t>
  </si>
  <si>
    <t>06_2759</t>
  </si>
  <si>
    <t>12L_7218</t>
  </si>
  <si>
    <t>12R_3609</t>
  </si>
  <si>
    <t>18_3350</t>
  </si>
  <si>
    <t>24_2759</t>
  </si>
  <si>
    <t>04_2270</t>
  </si>
  <si>
    <t>15_5282</t>
  </si>
  <si>
    <t>AKBAT WA IFR WPT</t>
  </si>
  <si>
    <t>AKDAV</t>
  </si>
  <si>
    <t>YTIB</t>
  </si>
  <si>
    <t>PT DANGER NSW VFR WPT</t>
  </si>
  <si>
    <t>DENHAM PASSAGE QLD VFR WPT</t>
  </si>
  <si>
    <t>DODDS IS NSW VFR WPT</t>
  </si>
  <si>
    <t>DURONG QLD VFR WPT</t>
  </si>
  <si>
    <t>26_4905</t>
  </si>
  <si>
    <t>33_2329</t>
  </si>
  <si>
    <t>11_4603</t>
  </si>
  <si>
    <t>18_2802</t>
  </si>
  <si>
    <t>29_4603</t>
  </si>
  <si>
    <t>36_2802</t>
  </si>
  <si>
    <t>08_3579</t>
  </si>
  <si>
    <t>12_3609</t>
  </si>
  <si>
    <t>WONDOOLA  U QLD UNLICENCED</t>
  </si>
  <si>
    <t>MAG VAR</t>
  </si>
  <si>
    <t>WIND SPEED</t>
  </si>
  <si>
    <t>YKLI</t>
  </si>
  <si>
    <t>YCLQ</t>
  </si>
  <si>
    <t>SUND</t>
  </si>
  <si>
    <t>SUNDAY ISLAND WA WAYPOINT</t>
  </si>
  <si>
    <t>YOAP</t>
  </si>
  <si>
    <t>ONE ARM POINT COMMUNITY WA UNLICENCED</t>
  </si>
  <si>
    <t>YCTI</t>
  </si>
  <si>
    <t>BANTU NSW IFR WPT</t>
  </si>
  <si>
    <t>BARIA</t>
  </si>
  <si>
    <t>YYND</t>
  </si>
  <si>
    <t>TAMAR IS TAS VFR WPT</t>
  </si>
  <si>
    <t>TUCKER QLD VFR WPT</t>
  </si>
  <si>
    <t>HENDO</t>
  </si>
  <si>
    <t>HENDO QLD IFR WPT</t>
  </si>
  <si>
    <t>HERON</t>
  </si>
  <si>
    <t>HERON QLD IFR WPT</t>
  </si>
  <si>
    <t>HEWEY</t>
  </si>
  <si>
    <t>HEWEY NSW IFR WPT</t>
  </si>
  <si>
    <t>HEWIT</t>
  </si>
  <si>
    <t>HEWIT VIC IFR WPT</t>
  </si>
  <si>
    <t>HILAR</t>
  </si>
  <si>
    <t>HILAR NSW IFR WPT</t>
  </si>
  <si>
    <t>HIRST</t>
  </si>
  <si>
    <t>12_10003</t>
  </si>
  <si>
    <t>30_10003</t>
  </si>
  <si>
    <t>08_4314</t>
  </si>
  <si>
    <t>17_5594</t>
  </si>
  <si>
    <t>26_4314</t>
  </si>
  <si>
    <t>35_5594</t>
  </si>
  <si>
    <t>15_4823</t>
  </si>
  <si>
    <t>33_4823</t>
  </si>
  <si>
    <t>01_7999</t>
  </si>
  <si>
    <t>07_3609</t>
  </si>
  <si>
    <t>19_7999</t>
  </si>
  <si>
    <t>25_3609</t>
  </si>
  <si>
    <t>18_5023</t>
  </si>
  <si>
    <t>36_5023</t>
  </si>
  <si>
    <t>07_3701</t>
  </si>
  <si>
    <t>14_5030</t>
  </si>
  <si>
    <t>25_3701</t>
  </si>
  <si>
    <t>32_5030</t>
  </si>
  <si>
    <t>07_4006</t>
  </si>
  <si>
    <t>25_4006</t>
  </si>
  <si>
    <t>04_4400</t>
  </si>
  <si>
    <t>12_3291</t>
  </si>
  <si>
    <t>22_4400</t>
  </si>
  <si>
    <t>WAYPOINT TYPE</t>
  </si>
  <si>
    <t>WAYPOINT NAME</t>
  </si>
  <si>
    <t>LOOKUP STATUS</t>
  </si>
  <si>
    <t>NAME ENTERED</t>
  </si>
  <si>
    <t>MKDME</t>
  </si>
  <si>
    <t>MACKAY QLD NAVAID</t>
  </si>
  <si>
    <t>BENTA</t>
  </si>
  <si>
    <t>BENTA QLD IFR WPT</t>
  </si>
  <si>
    <t>BENZO</t>
  </si>
  <si>
    <t>LAYUP NSW IFR WPT</t>
  </si>
  <si>
    <t>LEIGH</t>
  </si>
  <si>
    <t>LEIGH NT IFR WPT</t>
  </si>
  <si>
    <t>LELED</t>
  </si>
  <si>
    <t>LELED WA IFR WPT</t>
  </si>
  <si>
    <t>DEEP WELL NT VFR WPT</t>
  </si>
  <si>
    <t>DREAMWORLD QLD VFR WPT</t>
  </si>
  <si>
    <t>DROMANA VIC VFR WPT</t>
  </si>
  <si>
    <t>DROUIN VIC VFR WPT</t>
  </si>
  <si>
    <t>DORRIGO NSW VFR WPT</t>
  </si>
  <si>
    <t>DROUGHTY PT TAS VFR WPT</t>
  </si>
  <si>
    <t>DUTTON SA VFR WPT</t>
  </si>
  <si>
    <t>DURI GAP NSW VFR WPT</t>
  </si>
  <si>
    <t>DUBLIN SA VFR WPT</t>
  </si>
  <si>
    <t>DUNGOWAN DAM NSW VFR WPT</t>
  </si>
  <si>
    <t>TIBOOBURRA NSW AIRPORT</t>
  </si>
  <si>
    <t>YTKS</t>
  </si>
  <si>
    <t>TOORAK RESEARCH STN  U QLD UNLICENCED</t>
  </si>
  <si>
    <t>APAGI NSW IFR WPT</t>
  </si>
  <si>
    <t>APISO</t>
  </si>
  <si>
    <t>FUNAL WA IFR WPT</t>
  </si>
  <si>
    <t>GAFER</t>
  </si>
  <si>
    <t>GAFER SA IFR WPT</t>
  </si>
  <si>
    <t>GALAH</t>
  </si>
  <si>
    <t>GALAH VIC IFR WPT</t>
  </si>
  <si>
    <t>GANEE</t>
  </si>
  <si>
    <t>GANEE NSW IFR WPT</t>
  </si>
  <si>
    <t>GARDN</t>
  </si>
  <si>
    <t>GARDN VIC IFR WPT</t>
  </si>
  <si>
    <t>GARTH</t>
  </si>
  <si>
    <t>GARTH QLD IFR WPT</t>
  </si>
  <si>
    <t>GASCO</t>
  </si>
  <si>
    <t>MOUNT DAY WA VFR WPT</t>
  </si>
  <si>
    <t>THUNA WA IFR WPT</t>
  </si>
  <si>
    <t>24_2106</t>
  </si>
  <si>
    <t>35_3412</t>
  </si>
  <si>
    <t>07_2890</t>
  </si>
  <si>
    <t>WNK</t>
  </si>
  <si>
    <t>WOI</t>
  </si>
  <si>
    <t>WOOS</t>
  </si>
  <si>
    <t>WOT</t>
  </si>
  <si>
    <t>WPE</t>
  </si>
  <si>
    <t>WRD</t>
  </si>
  <si>
    <t>WRM</t>
  </si>
  <si>
    <t>WRNA</t>
  </si>
  <si>
    <t>WRO</t>
  </si>
  <si>
    <t>WSM</t>
  </si>
  <si>
    <t>WSN</t>
  </si>
  <si>
    <t>WST</t>
  </si>
  <si>
    <t>WTB</t>
  </si>
  <si>
    <t>WTG</t>
  </si>
  <si>
    <t>WTS</t>
  </si>
  <si>
    <t>WUN</t>
  </si>
  <si>
    <t>WUTUL</t>
  </si>
  <si>
    <t>WWN</t>
  </si>
  <si>
    <t>WYPT</t>
  </si>
  <si>
    <t>WYR</t>
  </si>
  <si>
    <t>YBH</t>
  </si>
  <si>
    <t>MORUYA NSW AIRPORT</t>
  </si>
  <si>
    <t>YMSF</t>
  </si>
  <si>
    <t>MOUNT SANFORD STN  U NT UNLICENCED</t>
  </si>
  <si>
    <t>YMTB</t>
  </si>
  <si>
    <t>MUTTABURRA  U QLD UNLICENCED</t>
  </si>
  <si>
    <t>YMTG</t>
  </si>
  <si>
    <t>MOUNT GAMBIER SA AIRPORT</t>
  </si>
  <si>
    <t>TOBIE WA IFR WPT</t>
  </si>
  <si>
    <t>TOBOB</t>
  </si>
  <si>
    <t>TOBOB NSW IFR WPT</t>
  </si>
  <si>
    <t>TOJAM</t>
  </si>
  <si>
    <t>TOJAM NSW IFR WPT</t>
  </si>
  <si>
    <t>TOMAS</t>
  </si>
  <si>
    <t>TOMAS NT IFR WPT</t>
  </si>
  <si>
    <t>TONER</t>
  </si>
  <si>
    <t>TONER NT IFR WPT</t>
  </si>
  <si>
    <t>TONIM</t>
  </si>
  <si>
    <t>TONIM NSW IFR WPT</t>
  </si>
  <si>
    <t>TONTO</t>
  </si>
  <si>
    <t>TONTO NSW IFR WPT</t>
  </si>
  <si>
    <t>TOOKI</t>
  </si>
  <si>
    <t>NOTE: TIMEZONE IS NOT</t>
  </si>
  <si>
    <t>ACCURATE</t>
  </si>
  <si>
    <t>JEMMA</t>
  </si>
  <si>
    <t>JEMMA QLD IFR WPT</t>
  </si>
  <si>
    <t>JENIF</t>
  </si>
  <si>
    <t>STRELLEY HS WA VFR WPT</t>
  </si>
  <si>
    <t>SOMERSET DAM QLD VFR WPT</t>
  </si>
  <si>
    <t>SMITHFIELD QLD VFR WPT</t>
  </si>
  <si>
    <t>SOMERTON NSW VFR WPT</t>
  </si>
  <si>
    <t>STATION PIER VIC VFR WPT</t>
  </si>
  <si>
    <t>SPLIT SOLITARY IS NSW VFR WPT</t>
  </si>
  <si>
    <t>SORELL TAS VFR WPT</t>
  </si>
  <si>
    <t>WYCHEPROOF VIC AIRPORT</t>
  </si>
  <si>
    <t>YWYM</t>
  </si>
  <si>
    <t>WYNDHAM WA AIRPORT</t>
  </si>
  <si>
    <t>YWYY</t>
  </si>
  <si>
    <t>WYNYARD TAS AIRPORT</t>
  </si>
  <si>
    <t>HUGH RIVER NT VFR WPT</t>
  </si>
  <si>
    <t>HARROGATE SA VFR WPT</t>
  </si>
  <si>
    <t>HILTON MINE QLD VFR WPT</t>
  </si>
  <si>
    <t>HIGH PERFORMANCE AREA 3 NSW VFR WPT</t>
  </si>
  <si>
    <t>KOOLAN ISLAND WA UNLICENCED</t>
  </si>
  <si>
    <t>TRACK</t>
  </si>
  <si>
    <t>HEADING</t>
  </si>
  <si>
    <t>GATE WEST NSW VFR WPT</t>
  </si>
  <si>
    <t>CARRUM VIC VFR WPT</t>
  </si>
  <si>
    <t>CARAMUT VIC VFR WPT</t>
  </si>
  <si>
    <t>CANNONVALE QLD VFR WPT</t>
  </si>
  <si>
    <t>COLBINABBIN VIC VFR WPT</t>
  </si>
  <si>
    <t>RKDME</t>
  </si>
  <si>
    <t>HAMMOND IS QLD VFR WPT</t>
  </si>
  <si>
    <t>HAMPTON QLD VFR WPT</t>
  </si>
  <si>
    <t>HELENSBURGH NSW VFR WPT</t>
  </si>
  <si>
    <t>DUNNE</t>
  </si>
  <si>
    <t>DUNNE VIC IFR WPT</t>
  </si>
  <si>
    <t>DYMON</t>
  </si>
  <si>
    <t>DYMON QLD IFR WPT</t>
  </si>
  <si>
    <t>EAGLE</t>
  </si>
  <si>
    <t>EAGLE QLD IFR WPT</t>
  </si>
  <si>
    <t>EBONY</t>
  </si>
  <si>
    <t>EBONY NSW IFR WPT</t>
  </si>
  <si>
    <t>ECKHO</t>
  </si>
  <si>
    <t>ECKHO VIC IFR WPT</t>
  </si>
  <si>
    <t>EDMON</t>
  </si>
  <si>
    <t>EDMON TAS IFR WPT</t>
  </si>
  <si>
    <t>EFFEY</t>
  </si>
  <si>
    <t>EFFEY QLD IFR WPT</t>
  </si>
  <si>
    <t>EGATU</t>
  </si>
  <si>
    <t>COBDEN  U VIC UNLICENCED</t>
  </si>
  <si>
    <t>YCDH</t>
  </si>
  <si>
    <t>CADNEY HS  U SA UNLICENCED</t>
  </si>
  <si>
    <t>YCDO</t>
  </si>
  <si>
    <t>CONDOBOLIN  U NSW UNLICENCED</t>
  </si>
  <si>
    <t>10_7764</t>
  </si>
  <si>
    <t>28_7764</t>
  </si>
  <si>
    <t>POTIP WA IFR WPT</t>
  </si>
  <si>
    <t>PRANA</t>
  </si>
  <si>
    <t>PRANA QLD IFR WPT</t>
  </si>
  <si>
    <t>PRAWN</t>
  </si>
  <si>
    <t>PRAWN NSW IFR WPT</t>
  </si>
  <si>
    <t>PROBO</t>
  </si>
  <si>
    <t>PROBO QLD IFR WPT</t>
  </si>
  <si>
    <t>PROST</t>
  </si>
  <si>
    <t>JINDERA NSW VFR WPT</t>
  </si>
  <si>
    <t>JIBBON PT NSW VFR WPT</t>
  </si>
  <si>
    <t>JACKSON RIVER QLD VFR WPT</t>
  </si>
  <si>
    <t>JUMPINPIN QLD VFR WPT</t>
  </si>
  <si>
    <t>JACK SMITH LAKE VIC VFR WPT</t>
  </si>
  <si>
    <t>JACOB'S SUGARLOAF TAS VFR WPT</t>
  </si>
  <si>
    <t>JUNEE NSW VFR WPT</t>
  </si>
  <si>
    <t>IFFLEY  U QLD UNLICENCED</t>
  </si>
  <si>
    <t>YIGM</t>
  </si>
  <si>
    <t>INGHAM  U QLD UNLICENCED</t>
  </si>
  <si>
    <t>YIKM</t>
  </si>
  <si>
    <t>INKERMAN  U QLD UNLICENCED</t>
  </si>
  <si>
    <t>YIMB</t>
  </si>
  <si>
    <t>KIMBA SA AIRPORT</t>
  </si>
  <si>
    <t>YINJ</t>
  </si>
  <si>
    <t>BALLINA NSW AIRPORT</t>
  </si>
  <si>
    <t>YBNS</t>
  </si>
  <si>
    <t>BAIRNSDALE VIC AIRPORT</t>
  </si>
  <si>
    <t>YBOA</t>
  </si>
  <si>
    <t>BOONAH  U QLD UNLICENCED</t>
  </si>
  <si>
    <t>YBOC</t>
  </si>
  <si>
    <t>1066</t>
  </si>
  <si>
    <t>915</t>
  </si>
  <si>
    <t>1053</t>
  </si>
  <si>
    <t>653</t>
  </si>
  <si>
    <t>866</t>
  </si>
  <si>
    <t>115</t>
  </si>
  <si>
    <t>676</t>
  </si>
  <si>
    <t>203</t>
  </si>
  <si>
    <t>282</t>
  </si>
  <si>
    <t>1030</t>
  </si>
  <si>
    <t>26</t>
  </si>
  <si>
    <t>RETAL</t>
  </si>
  <si>
    <t>MOUNT TAYLOR ACT VFR WPT</t>
  </si>
  <si>
    <t>MOUNT MUGGA ACT VFR WPT</t>
  </si>
  <si>
    <t>IRIOM</t>
  </si>
  <si>
    <t>ISNGP</t>
  </si>
  <si>
    <t>ISNILS</t>
  </si>
  <si>
    <t>ISNLLZ</t>
  </si>
  <si>
    <t>ISNOM</t>
  </si>
  <si>
    <t>ISSDME</t>
  </si>
  <si>
    <t>SYDNEY RWY 16L NSW NAVAID</t>
  </si>
  <si>
    <t>ISSGP</t>
  </si>
  <si>
    <t>HOOLI WA IFR WPT</t>
  </si>
  <si>
    <t>HOPLA</t>
  </si>
  <si>
    <t>HOPLA VIC IFR WPT</t>
  </si>
  <si>
    <t>HOTTA</t>
  </si>
  <si>
    <t>HOTTA QLD IFR WPT</t>
  </si>
  <si>
    <t>HOUND</t>
  </si>
  <si>
    <t>HOUND NT IFR WPT</t>
  </si>
  <si>
    <t>HOWLY</t>
  </si>
  <si>
    <t>HOWLY NSW IFR WPT</t>
  </si>
  <si>
    <t>LAKE MAURICE SA VFR WPT</t>
  </si>
  <si>
    <t>LITTLE MULGRAVE QLD VFR WPT</t>
  </si>
  <si>
    <t>KELPI QLD IFR WPT</t>
  </si>
  <si>
    <t>KELTA</t>
  </si>
  <si>
    <t>KELTA SA IFR WPT</t>
  </si>
  <si>
    <t>KELVN</t>
  </si>
  <si>
    <t>KELVN NT IFR WPT</t>
  </si>
  <si>
    <t>KENET</t>
  </si>
  <si>
    <t>KENET WA IFR WPT</t>
  </si>
  <si>
    <t>KEPPA</t>
  </si>
  <si>
    <t>KREE</t>
  </si>
  <si>
    <t>KRN</t>
  </si>
  <si>
    <t>KRT</t>
  </si>
  <si>
    <t>KTG</t>
  </si>
  <si>
    <t>KTN</t>
  </si>
  <si>
    <t>KTS</t>
  </si>
  <si>
    <t>KUN</t>
  </si>
  <si>
    <t>KWE</t>
  </si>
  <si>
    <t>KYE</t>
  </si>
  <si>
    <t>KYP</t>
  </si>
  <si>
    <t>LANC</t>
  </si>
  <si>
    <t>LAOS</t>
  </si>
  <si>
    <t>LAUD</t>
  </si>
  <si>
    <t>LBET</t>
  </si>
  <si>
    <t>LBT</t>
  </si>
  <si>
    <t>LCD</t>
  </si>
  <si>
    <t>LCR</t>
  </si>
  <si>
    <t>LDAP</t>
  </si>
  <si>
    <t>LDH</t>
  </si>
  <si>
    <t>LDLY</t>
  </si>
  <si>
    <t>LEM</t>
  </si>
  <si>
    <t>LFC</t>
  </si>
  <si>
    <t>LFRO</t>
  </si>
  <si>
    <t>COOLAH NSW AIRPORT</t>
  </si>
  <si>
    <t>YCAR</t>
  </si>
  <si>
    <t>CARNARVON WA AIRPORT</t>
  </si>
  <si>
    <t>YCAS</t>
  </si>
  <si>
    <t>CASINO NSW AIRPORT</t>
  </si>
  <si>
    <t>YCBA</t>
  </si>
  <si>
    <t>COBAR NSW AIRPORT</t>
  </si>
  <si>
    <t>YCBB</t>
  </si>
  <si>
    <t>RIVERTON SA VFR WPT</t>
  </si>
  <si>
    <t>RYDE BRIDGE NSW VFR WPT</t>
  </si>
  <si>
    <t>SADDLE MT QLD VFR WPT</t>
  </si>
  <si>
    <t>18_3937</t>
  </si>
  <si>
    <t>29_6562</t>
  </si>
  <si>
    <t>36_3937</t>
  </si>
  <si>
    <t>03_2600</t>
  </si>
  <si>
    <t>21_2600</t>
  </si>
  <si>
    <t>04_5525</t>
  </si>
  <si>
    <t>11_5322</t>
  </si>
  <si>
    <t>22_5525</t>
  </si>
  <si>
    <t>29_5322</t>
  </si>
  <si>
    <t>16_4646</t>
  </si>
  <si>
    <t>34_4646</t>
  </si>
  <si>
    <t>12_5999</t>
  </si>
  <si>
    <t>30_5999</t>
  </si>
  <si>
    <t>01_4918</t>
  </si>
  <si>
    <t>05_4183</t>
  </si>
  <si>
    <t>15_4085</t>
  </si>
  <si>
    <t>19_4918</t>
  </si>
  <si>
    <t>23_4183</t>
  </si>
  <si>
    <t>33_4085</t>
  </si>
  <si>
    <t>18_9997</t>
  </si>
  <si>
    <t>36_9997</t>
  </si>
  <si>
    <t>14_4462</t>
  </si>
  <si>
    <t>32_4462</t>
  </si>
  <si>
    <t>03_5203</t>
  </si>
  <si>
    <t>10_2283</t>
  </si>
  <si>
    <t>21_5203</t>
  </si>
  <si>
    <t>28_2283</t>
  </si>
  <si>
    <t>08_4649</t>
  </si>
  <si>
    <t>17_3871</t>
  </si>
  <si>
    <t>26_4649</t>
  </si>
  <si>
    <t>ARENI SA IFR WPT</t>
  </si>
  <si>
    <t>AREST</t>
  </si>
  <si>
    <t>PALM COVE QLD VFR WPT</t>
  </si>
  <si>
    <t>PEAK DOWNS MINE QLD VFR WPT</t>
  </si>
  <si>
    <t>PORT DAVEY TAS VFR WPT</t>
  </si>
  <si>
    <t>PEARSON ISLES SA VFR WPT</t>
  </si>
  <si>
    <t>PEACOCK QLD VFR WPT</t>
  </si>
  <si>
    <t>PEREGIAN QLD VFR WPT</t>
  </si>
  <si>
    <t>PENNANT HILLS NSW VFR WPT</t>
  </si>
  <si>
    <t>PENRITH NSW VFR WPT</t>
  </si>
  <si>
    <t>PALM FARM QLD VFR WPT</t>
  </si>
  <si>
    <t>PICKERING BROOK GOLF COURSE WA VFR WPT</t>
  </si>
  <si>
    <t>PICTON NSW VFR WPT</t>
  </si>
  <si>
    <t>PIGGERY NSW VFR WPT</t>
  </si>
  <si>
    <t>PIRATE PT QLD VFR WPT</t>
  </si>
  <si>
    <t>SYDNEY CBD NSW VFR WPT</t>
  </si>
  <si>
    <t>GIBBO VIC IFR WPT</t>
  </si>
  <si>
    <t>GIBON</t>
  </si>
  <si>
    <t>GIBON SA IFR WPT</t>
  </si>
  <si>
    <t>GILLS</t>
  </si>
  <si>
    <t>GILLS NSW IFR WPT</t>
  </si>
  <si>
    <t>GILLY</t>
  </si>
  <si>
    <t>GILLY NSW IFR WPT</t>
  </si>
  <si>
    <t>TOWNSVILLE QLD AIRPORT</t>
  </si>
  <si>
    <t>YBTR</t>
  </si>
  <si>
    <t>BLACKWATER QLD AIRPORT</t>
  </si>
  <si>
    <t>YBUD</t>
  </si>
  <si>
    <t>BUNDABERG QLD AIRPORT</t>
  </si>
  <si>
    <t>YBUN</t>
  </si>
  <si>
    <t>BUNBURY  U WA UNLICENCED</t>
  </si>
  <si>
    <t>YBUU</t>
  </si>
  <si>
    <t>BUNGLE BUNGLE  U WA UNLICENCED</t>
  </si>
  <si>
    <t>YBWG</t>
  </si>
  <si>
    <t>BRONZEWING  U WA UNLICENCED</t>
  </si>
  <si>
    <t>YBWN</t>
  </si>
  <si>
    <t>IMATI QLD IFR WPT</t>
  </si>
  <si>
    <t>INGMA</t>
  </si>
  <si>
    <t>INGMA NSW IFR WPT</t>
  </si>
  <si>
    <t>INOKE</t>
  </si>
  <si>
    <t>INOKE NSW IFR WPT</t>
  </si>
  <si>
    <t>IRONS</t>
  </si>
  <si>
    <t>IRONS TAS IFR WPT</t>
  </si>
  <si>
    <t>ISAAK</t>
  </si>
  <si>
    <t>ISAAK QLD IFR WPT</t>
  </si>
  <si>
    <t>ISKIM</t>
  </si>
  <si>
    <t>ISKIM NSW IFR WPT</t>
  </si>
  <si>
    <t>ISLAV</t>
  </si>
  <si>
    <t>ISLAV SA IFR WPT</t>
  </si>
  <si>
    <t>ISMAK</t>
  </si>
  <si>
    <t>ISMAK WA IFR WPT</t>
  </si>
  <si>
    <t>KEEWI</t>
  </si>
  <si>
    <t>KEEWI QLD IFR WPT</t>
  </si>
  <si>
    <t>KEGAN</t>
  </si>
  <si>
    <t>KEGAN NSW IFR WPT</t>
  </si>
  <si>
    <t>KELPI</t>
  </si>
  <si>
    <t>ATHERTON  U QLD UNLICENCED</t>
  </si>
  <si>
    <t>YAUR</t>
  </si>
  <si>
    <t>AURUKUN  U QLD UNLICENCED</t>
  </si>
  <si>
    <t>YAYE</t>
  </si>
  <si>
    <t>AYERS ROCK NT AIRPORT</t>
  </si>
  <si>
    <t>YMBT</t>
  </si>
  <si>
    <t>MOUNT BEAUTY  U VIC UNLICENCED</t>
  </si>
  <si>
    <t>YMBU</t>
  </si>
  <si>
    <t>EDP</t>
  </si>
  <si>
    <t>EDT</t>
  </si>
  <si>
    <t>EGT</t>
  </si>
  <si>
    <t>ELDO</t>
  </si>
  <si>
    <t>EMD</t>
  </si>
  <si>
    <t>EMI</t>
  </si>
  <si>
    <t>EMY</t>
  </si>
  <si>
    <t>GAZEL NSW IFR WPT</t>
  </si>
  <si>
    <t>GEESE</t>
  </si>
  <si>
    <t>GEESE QLD IFR WPT</t>
  </si>
  <si>
    <t>GEKKO</t>
  </si>
  <si>
    <t>SETER NSW IFR WPT</t>
  </si>
  <si>
    <t>SEVSI</t>
  </si>
  <si>
    <t>SEVSI WA IFR WPT</t>
  </si>
  <si>
    <t>SHABY</t>
  </si>
  <si>
    <t>SHABY QLD IFR WPT</t>
  </si>
  <si>
    <t>SHALO</t>
  </si>
  <si>
    <t>SHALO QLD IFR WPT</t>
  </si>
  <si>
    <t>SHANO</t>
  </si>
  <si>
    <t>PLW</t>
  </si>
  <si>
    <t>PMA</t>
  </si>
  <si>
    <t>PMG</t>
  </si>
  <si>
    <t>PMPH</t>
  </si>
  <si>
    <t>PNE</t>
  </si>
  <si>
    <t>PNL</t>
  </si>
  <si>
    <t>LKG</t>
  </si>
  <si>
    <t>LKH</t>
  </si>
  <si>
    <t>LKIM</t>
  </si>
  <si>
    <t>LKNL</t>
  </si>
  <si>
    <t>LKON</t>
  </si>
  <si>
    <t>LKT</t>
  </si>
  <si>
    <t>LLN</t>
  </si>
  <si>
    <t>LMC</t>
  </si>
  <si>
    <t>LME</t>
  </si>
  <si>
    <t>08_3278</t>
  </si>
  <si>
    <t>26_3278</t>
  </si>
  <si>
    <t>06_3901</t>
  </si>
  <si>
    <t>24_3901</t>
  </si>
  <si>
    <t>WHPL</t>
  </si>
  <si>
    <t>WHW</t>
  </si>
  <si>
    <t>WIE</t>
  </si>
  <si>
    <t>WIKP</t>
  </si>
  <si>
    <t>WILE</t>
  </si>
  <si>
    <t>WITE</t>
  </si>
  <si>
    <t>WKT</t>
  </si>
  <si>
    <t>WLS</t>
  </si>
  <si>
    <t>WMB</t>
  </si>
  <si>
    <t>TALLANGATTA VIC VFR WPT</t>
  </si>
  <si>
    <t>TERRANORA LAKES COUNTRY CLUB QLD VFR WPT</t>
  </si>
  <si>
    <t>TARLEE SA VFR WPT</t>
  </si>
  <si>
    <t>TALLAROOK VIC VFR WPT</t>
  </si>
  <si>
    <t>THE LAKES WA VFR WPT</t>
  </si>
  <si>
    <t>TOOLLEEN VIC VFR WPT</t>
  </si>
  <si>
    <t>LAKE GEORGE SOUTH NSW VFR WPT</t>
  </si>
  <si>
    <t>THEODORE  U QLD UNLICENCED</t>
  </si>
  <si>
    <t>YTEE</t>
  </si>
  <si>
    <t>TREPELL  U QLD UNLICENCED</t>
  </si>
  <si>
    <t>YTEF</t>
  </si>
  <si>
    <t>TELFER WA AIRPORT</t>
  </si>
  <si>
    <t>YTEM</t>
  </si>
  <si>
    <t>06_2625</t>
  </si>
  <si>
    <t>10_5200</t>
  </si>
  <si>
    <t>17_3624</t>
  </si>
  <si>
    <t>24_2625</t>
  </si>
  <si>
    <t>28_5200</t>
  </si>
  <si>
    <t>1348</t>
  </si>
  <si>
    <t>768</t>
  </si>
  <si>
    <t>36</t>
  </si>
  <si>
    <t>472</t>
  </si>
  <si>
    <t>787</t>
  </si>
  <si>
    <t>453</t>
  </si>
  <si>
    <t>167</t>
  </si>
  <si>
    <t>781</t>
  </si>
  <si>
    <t>72</t>
  </si>
  <si>
    <t>1722</t>
  </si>
  <si>
    <t>341</t>
  </si>
  <si>
    <t>141</t>
  </si>
  <si>
    <t>92</t>
  </si>
  <si>
    <t>3113</t>
  </si>
  <si>
    <t>1404</t>
  </si>
  <si>
    <t>161</t>
  </si>
  <si>
    <t>148</t>
  </si>
  <si>
    <t>177</t>
  </si>
  <si>
    <t>39</t>
  </si>
  <si>
    <t>1201</t>
  </si>
  <si>
    <t>548</t>
  </si>
  <si>
    <t>LESLIE HARRISON RESV QLD VFR WPT</t>
  </si>
  <si>
    <t>AKDIP</t>
  </si>
  <si>
    <t>AKDIP WA IFR WPT</t>
  </si>
  <si>
    <t>AKKER</t>
  </si>
  <si>
    <t>AKKER QLD IFR WPT</t>
  </si>
  <si>
    <t>AKLET</t>
  </si>
  <si>
    <t>AKLET QLD IFR WPT</t>
  </si>
  <si>
    <t>AKUKO</t>
  </si>
  <si>
    <t>AKUKO WA IFR WPT</t>
  </si>
  <si>
    <t>ALBAK</t>
  </si>
  <si>
    <t>ALBAK VIC IFR WPT</t>
  </si>
  <si>
    <t>ALBEE</t>
  </si>
  <si>
    <t>ALBEE QLD IFR WPT</t>
  </si>
  <si>
    <t>ALEGO</t>
  </si>
  <si>
    <t>ALEGO WA IFR WPT</t>
  </si>
  <si>
    <t>ALEXA</t>
  </si>
  <si>
    <t>ALEXA WA IFR WPT</t>
  </si>
  <si>
    <t>ALFIE</t>
  </si>
  <si>
    <t>SUD</t>
  </si>
  <si>
    <t>YGLB</t>
  </si>
  <si>
    <t>GOULBURN NSW AIRPORT</t>
  </si>
  <si>
    <t>YGLG</t>
  </si>
  <si>
    <t>GEELONG  U VIC UNLICENCED</t>
  </si>
  <si>
    <t>YGLI</t>
  </si>
  <si>
    <t>GLEN INNES NSW AIRPORT</t>
  </si>
  <si>
    <t>YGLO</t>
  </si>
  <si>
    <t>MUSD</t>
  </si>
  <si>
    <t>MVAL</t>
  </si>
  <si>
    <t>MVC</t>
  </si>
  <si>
    <t>MVI</t>
  </si>
  <si>
    <t>MVL</t>
  </si>
  <si>
    <t>MVO</t>
  </si>
  <si>
    <t>MVT</t>
  </si>
  <si>
    <t>MWR</t>
  </si>
  <si>
    <t>MYF</t>
  </si>
  <si>
    <t>MYP</t>
  </si>
  <si>
    <t>MYW</t>
  </si>
  <si>
    <t>BINDI WA IFR WPT</t>
  </si>
  <si>
    <t>BISHO</t>
  </si>
  <si>
    <t>BISHO NT IFR WPT</t>
  </si>
  <si>
    <t>BISON</t>
  </si>
  <si>
    <t>BISON VIC IFR WPT</t>
  </si>
  <si>
    <t>BLACK</t>
  </si>
  <si>
    <t>BLACK SA IFR WPT</t>
  </si>
  <si>
    <t>BLAIR</t>
  </si>
  <si>
    <t>BLAIR NT IFR WPT</t>
  </si>
  <si>
    <t>BLAKA</t>
  </si>
  <si>
    <t>BLAKA NSW IFR WPT</t>
  </si>
  <si>
    <t>BLARY</t>
  </si>
  <si>
    <t>BLARY WA IFR WPT</t>
  </si>
  <si>
    <t>BLIGH</t>
  </si>
  <si>
    <t>BLIGH WA IFR WPT</t>
  </si>
  <si>
    <t>BLUCK</t>
  </si>
  <si>
    <t>LOUIE</t>
  </si>
  <si>
    <t>LOUIE NT IFR WPT</t>
  </si>
  <si>
    <t>LOVEY</t>
  </si>
  <si>
    <t>LOVEY NSW IFR WPT</t>
  </si>
  <si>
    <t>LOWDI</t>
  </si>
  <si>
    <t>LOWDI NSW IFR WPT</t>
  </si>
  <si>
    <t>LOWEP</t>
  </si>
  <si>
    <t>BLUEY</t>
  </si>
  <si>
    <t>BLUEY NSW IFR WPT</t>
  </si>
  <si>
    <t>BOBIK</t>
  </si>
  <si>
    <t>BOBIK SA IFR WPT</t>
  </si>
  <si>
    <t>BODEG</t>
  </si>
  <si>
    <t>BODEG NSW IFR WPT</t>
  </si>
  <si>
    <t>GROOTE EYLANDT NT NAVAID</t>
  </si>
  <si>
    <t>GTENDB</t>
  </si>
  <si>
    <t>KING RANCH TULLY QLD VFR WPT</t>
  </si>
  <si>
    <t>KOOLATONG RIVER NT VFR WPT</t>
  </si>
  <si>
    <t>KYNETON VIC VFR WPT</t>
  </si>
  <si>
    <t>KEATS IS QLD VFR WPT</t>
  </si>
  <si>
    <t>KUNWARARA QLD VFR WPT</t>
  </si>
  <si>
    <t>KEERWEE QLD VFR WPT</t>
  </si>
  <si>
    <t>TICAL QLD IFR WPT</t>
  </si>
  <si>
    <t>TIEGA</t>
  </si>
  <si>
    <t>0</t>
  </si>
  <si>
    <t>21_3098</t>
  </si>
  <si>
    <t>21_6557</t>
  </si>
  <si>
    <t>28_5010</t>
  </si>
  <si>
    <t>RWY 1</t>
  </si>
  <si>
    <t>RWY 2</t>
  </si>
  <si>
    <t>YNKA</t>
  </si>
  <si>
    <t>NOBBYS HEAD NSW VFR WPT</t>
  </si>
  <si>
    <t>YWAL</t>
  </si>
  <si>
    <t>WMM-2000</t>
  </si>
  <si>
    <t>ACLAND QLD VFR WPT</t>
  </si>
  <si>
    <t>WDJ</t>
  </si>
  <si>
    <t>TOOKI NSW IFR WPT</t>
  </si>
  <si>
    <t>TOONA</t>
  </si>
  <si>
    <t>TOONA NSW IFR WPT</t>
  </si>
  <si>
    <t>TOREX</t>
  </si>
  <si>
    <t>IBSLLZ</t>
  </si>
  <si>
    <t>IBSMM</t>
  </si>
  <si>
    <t>ICBGP</t>
  </si>
  <si>
    <t>ICBILS</t>
  </si>
  <si>
    <t>ICBLLZ</t>
  </si>
  <si>
    <t>ICBMM</t>
  </si>
  <si>
    <t>ICBOM</t>
  </si>
  <si>
    <t>ICNDME</t>
  </si>
  <si>
    <t>ICNLLZ</t>
  </si>
  <si>
    <t>ICSILS</t>
  </si>
  <si>
    <t>ICSLLZ</t>
  </si>
  <si>
    <t>SANDYPT</t>
  </si>
  <si>
    <t>SANDY PT AERODROME</t>
  </si>
  <si>
    <t>WARBURTON  U WA UNLICENCED</t>
  </si>
  <si>
    <t>YWBS</t>
  </si>
  <si>
    <t>STANTHORPE  U QLD UNLICENCED</t>
  </si>
  <si>
    <t>YSPK</t>
  </si>
  <si>
    <t>SPRING CREEK  U QLD UNLICENCED</t>
  </si>
  <si>
    <t>YSPT</t>
  </si>
  <si>
    <t>COBEL WA IFR WPT</t>
  </si>
  <si>
    <t>COBHI</t>
  </si>
  <si>
    <t>COBHI NSW IFR WPT</t>
  </si>
  <si>
    <t>COBUN</t>
  </si>
  <si>
    <t>KOOM</t>
  </si>
  <si>
    <t>BENZO TAS IFR WPT</t>
  </si>
  <si>
    <t>BERNI</t>
  </si>
  <si>
    <t>BERNI QLD IFR WPT</t>
  </si>
  <si>
    <t>BEROW</t>
  </si>
  <si>
    <t>BEROW NSW IFR WPT</t>
  </si>
  <si>
    <t>BERTI</t>
  </si>
  <si>
    <t>BERTI QLD IFR WPT</t>
  </si>
  <si>
    <t>BEZZA</t>
  </si>
  <si>
    <t>BEZZA SA IFR WPT</t>
  </si>
  <si>
    <t>BICKL</t>
  </si>
  <si>
    <t>BICKL QLD IFR WPT</t>
  </si>
  <si>
    <t>BIDAG</t>
  </si>
  <si>
    <t>BIDAG QLD IFR WPT</t>
  </si>
  <si>
    <t>BIDAP</t>
  </si>
  <si>
    <t>BIDAP WA IFR WPT</t>
  </si>
  <si>
    <t>BIDDY</t>
  </si>
  <si>
    <t>BIDDY WA IFR WPT</t>
  </si>
  <si>
    <t>HAASTS BLUFF  U NT UNLICENCED</t>
  </si>
  <si>
    <t>YHAW</t>
  </si>
  <si>
    <t>HAWKER  U SA UNLICENCED</t>
  </si>
  <si>
    <t>YHAY</t>
  </si>
  <si>
    <t>HAY NSW AIRPORT</t>
  </si>
  <si>
    <t>YHBA</t>
  </si>
  <si>
    <t>HERVEY BAY QLD AIRPORT</t>
  </si>
  <si>
    <t>YHBK</t>
  </si>
  <si>
    <t>EWANINGA NT VFR WPT</t>
  </si>
  <si>
    <t>FALSE CAPE QLD VFR WPT</t>
  </si>
  <si>
    <t>FORRESTDALE LAKE WA VFR WPT</t>
  </si>
  <si>
    <t>FEDERATION PEAK TAS VFR WPT</t>
  </si>
  <si>
    <t>FORRESTFIELD WA VFR WPT</t>
  </si>
  <si>
    <t>FLEMINGTON VIC VFR WPT</t>
  </si>
  <si>
    <t>FARRER HIGH SCHOOL NSW VFR WPT</t>
  </si>
  <si>
    <t>FITZROY IS QLD VFR WPT</t>
  </si>
  <si>
    <t>FISHERMANS IS QLD VFR WPT</t>
  </si>
  <si>
    <t>FITNESS CAMP NSW VFR WPT</t>
  </si>
  <si>
    <t>FIELD IS NT VFR WPT</t>
  </si>
  <si>
    <t>FORMARTIN QLD VFR WPT</t>
  </si>
  <si>
    <t>SYDNEY CRICKET GROUND NSW VFR WPT</t>
  </si>
  <si>
    <t>STONEY CREEK QLD VFR WPT</t>
  </si>
  <si>
    <t>604</t>
  </si>
  <si>
    <t>531</t>
  </si>
  <si>
    <t>3104</t>
  </si>
  <si>
    <t>43</t>
  </si>
  <si>
    <t>466</t>
  </si>
  <si>
    <t>961</t>
  </si>
  <si>
    <t>1109</t>
  </si>
  <si>
    <t>DRUMO</t>
  </si>
  <si>
    <t>DRUMO NSW IFR WPT</t>
  </si>
  <si>
    <t>DUBAG</t>
  </si>
  <si>
    <t>DUBAG WA IFR WPT</t>
  </si>
  <si>
    <t>DUBEV</t>
  </si>
  <si>
    <t>DUBEV NSW IFR WPT</t>
  </si>
  <si>
    <t>DUGGI</t>
  </si>
  <si>
    <t>DUGGI VIC IFR WPT</t>
  </si>
  <si>
    <t>DUKUB</t>
  </si>
  <si>
    <t>10_3213</t>
  </si>
  <si>
    <t>28_3213</t>
  </si>
  <si>
    <t>PEGASUS</t>
  </si>
  <si>
    <t>PEGASUS WA UNLICENCED</t>
  </si>
  <si>
    <t>09_4590</t>
  </si>
  <si>
    <t>27_4590</t>
  </si>
  <si>
    <t>PANNAWONICA WA UNLICENCED</t>
  </si>
  <si>
    <t>11_3607</t>
  </si>
  <si>
    <t>29_3607</t>
  </si>
  <si>
    <t>PANAKA</t>
  </si>
  <si>
    <t>PANAKA WA UNLICENCED</t>
  </si>
  <si>
    <t>14_2787</t>
  </si>
  <si>
    <t>ISMOR</t>
  </si>
  <si>
    <t>ISMOR SA IFR WPT</t>
  </si>
  <si>
    <t>ISNIB</t>
  </si>
  <si>
    <t>ISNIB WA IFR WPT</t>
  </si>
  <si>
    <t>ISPID</t>
  </si>
  <si>
    <t>ISPID QLD IFR WPT</t>
  </si>
  <si>
    <t>ISRAN</t>
  </si>
  <si>
    <t>ISRAN WA IFR WPT</t>
  </si>
  <si>
    <t>ISTEM</t>
  </si>
  <si>
    <t>ISTEM NSW IFR WPT</t>
  </si>
  <si>
    <t>ITIDE</t>
  </si>
  <si>
    <t>ITIDE NSW IFR WPT</t>
  </si>
  <si>
    <t>IVPEM</t>
  </si>
  <si>
    <t>IVPEM WA IFR WPT</t>
  </si>
  <si>
    <t>JACKA</t>
  </si>
  <si>
    <t>JACKA VIC IFR WPT</t>
  </si>
  <si>
    <t>JACKI</t>
  </si>
  <si>
    <t>JACKI NT IFR WPT</t>
  </si>
  <si>
    <t>JAFFA</t>
  </si>
  <si>
    <t>JAFFA NSW IFR WPT</t>
  </si>
  <si>
    <t>JALEN</t>
  </si>
  <si>
    <t>JALEN WA IFR WPT</t>
  </si>
  <si>
    <t>JAMBO</t>
  </si>
  <si>
    <t>JAMBO WA IFR WPT</t>
  </si>
  <si>
    <t>JANUS</t>
  </si>
  <si>
    <t>JANUS NT IFR WPT</t>
  </si>
  <si>
    <t>JAPEE</t>
  </si>
  <si>
    <t>JAPEE NT IFR WPT</t>
  </si>
  <si>
    <t>YTRE</t>
  </si>
  <si>
    <t>TAREE NSW AIRPORT</t>
  </si>
  <si>
    <t>YTST</t>
  </si>
  <si>
    <t>MUNGALALU-TRUSCOTT  U WA UNLICENCED</t>
  </si>
  <si>
    <t>YTTI</t>
  </si>
  <si>
    <t>TROUGHTON IS  U WA UNLICENCED</t>
  </si>
  <si>
    <t>YTWB</t>
  </si>
  <si>
    <t>TOOWOOMBA QLD AIRPORT</t>
  </si>
  <si>
    <t>YTWN</t>
  </si>
  <si>
    <t>TOORAWEENAH  U NSW UNLICENCED</t>
  </si>
  <si>
    <t>YTYA</t>
  </si>
  <si>
    <t>TYABB  U VIC UNLICENCED</t>
  </si>
  <si>
    <t>YUDG</t>
  </si>
  <si>
    <t>URANDANGI  U QLD UNLICENCED</t>
  </si>
  <si>
    <t>YUNY</t>
  </si>
  <si>
    <t>CLUNY  U QLD UNLICENCED</t>
  </si>
  <si>
    <t>YVRD</t>
  </si>
  <si>
    <t>WARRABER IS  U QLD UNLICENCED</t>
  </si>
  <si>
    <t>YWCA</t>
  </si>
  <si>
    <t>WILCANNIA  U NSW UNLICENCED</t>
  </si>
  <si>
    <t>YWCK</t>
  </si>
  <si>
    <t>WARWICK  U QLD UNLICENCED</t>
  </si>
  <si>
    <t>YWDH</t>
  </si>
  <si>
    <t>WINDORAH  U QLD UNLICENCED</t>
  </si>
  <si>
    <t>YWDL</t>
  </si>
  <si>
    <t>MCOVOR</t>
  </si>
  <si>
    <t>MCVOR</t>
  </si>
  <si>
    <t>MDGNDB</t>
  </si>
  <si>
    <t>MUDGEE NSW NAVAID</t>
  </si>
  <si>
    <t>MDGVOR</t>
  </si>
  <si>
    <t>MEALOC</t>
  </si>
  <si>
    <t>MEADOW VIC NAVAID</t>
  </si>
  <si>
    <t>MEKDME</t>
  </si>
  <si>
    <t>28_4527</t>
  </si>
  <si>
    <t>12_3399</t>
  </si>
  <si>
    <t>30_3399</t>
  </si>
  <si>
    <t>11_5400</t>
  </si>
  <si>
    <t>17_1942</t>
  </si>
  <si>
    <t>29_5400</t>
  </si>
  <si>
    <t>35_1942</t>
  </si>
  <si>
    <t>04_4396</t>
  </si>
  <si>
    <t>12_2608</t>
  </si>
  <si>
    <t>22_4396</t>
  </si>
  <si>
    <t>30_2608</t>
  </si>
  <si>
    <t>03_6499</t>
  </si>
  <si>
    <t>08_2953</t>
  </si>
  <si>
    <t>14_2769</t>
  </si>
  <si>
    <t>21_6499</t>
  </si>
  <si>
    <t>26_2953</t>
  </si>
  <si>
    <t>32_2769</t>
  </si>
  <si>
    <t>18_5607</t>
  </si>
  <si>
    <t>36_5607</t>
  </si>
  <si>
    <t>08_5997</t>
  </si>
  <si>
    <t>26_5997</t>
  </si>
  <si>
    <t>10_5364</t>
  </si>
  <si>
    <t>28_5364</t>
  </si>
  <si>
    <t>04_4209</t>
  </si>
  <si>
    <t>08_1936</t>
  </si>
  <si>
    <t>22_4209</t>
  </si>
  <si>
    <t>26_1936</t>
  </si>
  <si>
    <t>10_5499</t>
  </si>
  <si>
    <t>14_4915</t>
  </si>
  <si>
    <t>28_5499</t>
  </si>
  <si>
    <t>32_4915</t>
  </si>
  <si>
    <t>04_3734</t>
  </si>
  <si>
    <t>22_3734</t>
  </si>
  <si>
    <t>10_6237</t>
  </si>
  <si>
    <t>28_6237</t>
  </si>
  <si>
    <t>06_4931</t>
  </si>
  <si>
    <t>18_1969</t>
  </si>
  <si>
    <t>24_4931</t>
  </si>
  <si>
    <t>36_1969</t>
  </si>
  <si>
    <t>01_3576</t>
  </si>
  <si>
    <t>19_3576</t>
  </si>
  <si>
    <t>11_4856</t>
  </si>
  <si>
    <t>14_5085</t>
  </si>
  <si>
    <t>32_5085</t>
  </si>
  <si>
    <t>05_1673</t>
  </si>
  <si>
    <t>17_3615</t>
  </si>
  <si>
    <t>23_1673</t>
  </si>
  <si>
    <t>35_3615</t>
  </si>
  <si>
    <t>10_4724</t>
  </si>
  <si>
    <t>LAT DECIMAL</t>
  </si>
  <si>
    <t>SHANO QLD IFR WPT</t>
  </si>
  <si>
    <t>SHARK</t>
  </si>
  <si>
    <t>SHARK NSW IFR WPT</t>
  </si>
  <si>
    <t>SHEMP</t>
  </si>
  <si>
    <t>SHEMP WA IFR WPT</t>
  </si>
  <si>
    <t>SHINN</t>
  </si>
  <si>
    <t>SHINN QLD IFR WPT</t>
  </si>
  <si>
    <t>SHORE</t>
  </si>
  <si>
    <t>SHORE NSW IFR WPT</t>
  </si>
  <si>
    <t>SIDER</t>
  </si>
  <si>
    <t>SIDER NT IFR WPT</t>
  </si>
  <si>
    <t>SIMAS</t>
  </si>
  <si>
    <t>22_2667</t>
  </si>
  <si>
    <t>NATYA NSW NAVAID</t>
  </si>
  <si>
    <t>NYNNDB</t>
  </si>
  <si>
    <t>NYNGAN NSW NAVAID</t>
  </si>
  <si>
    <t>OKDME</t>
  </si>
  <si>
    <t>OKNDB</t>
  </si>
  <si>
    <t>OKVOR</t>
  </si>
  <si>
    <t>OLWNDB</t>
  </si>
  <si>
    <t>ONSLOW WA NAVAID</t>
  </si>
  <si>
    <t>OODNDB</t>
  </si>
  <si>
    <t>OODNADATTA SA NAVAID</t>
  </si>
  <si>
    <t>OOMDME</t>
  </si>
  <si>
    <t>MOOMBA SA NAVAID</t>
  </si>
  <si>
    <t>OOMNDB</t>
  </si>
  <si>
    <t>ORGNDB</t>
  </si>
  <si>
    <t>ORANGE NSW NAVAID</t>
  </si>
  <si>
    <t>PAGNDB</t>
  </si>
  <si>
    <t>PORT AUGUSTA SA NAVAID</t>
  </si>
  <si>
    <t>PBODME</t>
  </si>
  <si>
    <t>PARABURDOO WA NAVAID</t>
  </si>
  <si>
    <t>PBONDB</t>
  </si>
  <si>
    <t>PBOVOR</t>
  </si>
  <si>
    <t>PCKNDB</t>
  </si>
  <si>
    <t>POINT COOK VIC NAVAID</t>
  </si>
  <si>
    <t>PDDME</t>
  </si>
  <si>
    <t>PORT HEDLAND WA NAVAID</t>
  </si>
  <si>
    <t>PDNDB</t>
  </si>
  <si>
    <t>PDVOR</t>
  </si>
  <si>
    <t>PEANDB</t>
  </si>
  <si>
    <t>PEATAC</t>
  </si>
  <si>
    <t>PECNDB</t>
  </si>
  <si>
    <t>AEROPELICAN NSW NAVAID</t>
  </si>
  <si>
    <t>MOOLO</t>
  </si>
  <si>
    <t>MOOLO QLD IFR WPT</t>
  </si>
  <si>
    <t>MOOVI</t>
  </si>
  <si>
    <t>MOOVI QLD IFR WPT</t>
  </si>
  <si>
    <t>MOREL</t>
  </si>
  <si>
    <t>MOREL NT IFR WPT</t>
  </si>
  <si>
    <t>MORGA</t>
  </si>
  <si>
    <t>MORGA QLD IFR WPT</t>
  </si>
  <si>
    <t>MORGN</t>
  </si>
  <si>
    <t>MORGN QLD IFR WPT</t>
  </si>
  <si>
    <t>MORIS</t>
  </si>
  <si>
    <t>MORIS QLD IFR WPT</t>
  </si>
  <si>
    <t>MOZZA</t>
  </si>
  <si>
    <t>WOODBROOK WA VFR WPT</t>
  </si>
  <si>
    <t>WELLCAMP DOWNS QLD VFR WPT</t>
  </si>
  <si>
    <t>SINGLETON  U NSW UNLICENCED</t>
  </si>
  <si>
    <t>YSGW</t>
  </si>
  <si>
    <t>SUI</t>
  </si>
  <si>
    <t>MYROODAH WA UNLICENCED</t>
  </si>
  <si>
    <t>08_2295</t>
  </si>
  <si>
    <t>26_2295</t>
  </si>
  <si>
    <t>04_2951</t>
  </si>
  <si>
    <t>22_2951</t>
  </si>
  <si>
    <t>MOUNT HART WA UNLICENCED</t>
  </si>
  <si>
    <t>03_3279</t>
  </si>
  <si>
    <t>21_3279</t>
  </si>
  <si>
    <t>YMTZ</t>
  </si>
  <si>
    <t>MOUNT ELIZABETH WA UNLICENCED</t>
  </si>
  <si>
    <t>04_3607</t>
  </si>
  <si>
    <t>22_3607</t>
  </si>
  <si>
    <t>MOUNT BARNETT WA UNLICENCED</t>
  </si>
  <si>
    <t>05_4590</t>
  </si>
  <si>
    <t>23_4590</t>
  </si>
  <si>
    <t>NEW MORNINGTON WA UNLICENCED</t>
  </si>
  <si>
    <t>MOOLA BULLA STATION WA UNLICENCED</t>
  </si>
  <si>
    <t>04_3934</t>
  </si>
  <si>
    <t>22_3934</t>
  </si>
  <si>
    <t>YMIP</t>
  </si>
  <si>
    <t>MITCHELL PLATEAU WA UNLICENCED</t>
  </si>
  <si>
    <t>17_5148</t>
  </si>
  <si>
    <t>35_5148</t>
  </si>
  <si>
    <t>YMIL</t>
  </si>
  <si>
    <t>MILLAJIDEE WA UNLICENCED</t>
  </si>
  <si>
    <t>12_2787</t>
  </si>
  <si>
    <t>30_2787</t>
  </si>
  <si>
    <t>MEDA</t>
  </si>
  <si>
    <t>PEBTA QLD IFR WPT</t>
  </si>
  <si>
    <t>PECAN</t>
  </si>
  <si>
    <t>PECAN NSW IFR WPT</t>
  </si>
  <si>
    <t>PECOB</t>
  </si>
  <si>
    <t>PECOB VIC IFR WPT</t>
  </si>
  <si>
    <t>PEDPI</t>
  </si>
  <si>
    <t>PEDPI WA IFR WPT</t>
  </si>
  <si>
    <t>PEDRO</t>
  </si>
  <si>
    <t>PEDRO VIC IFR WPT</t>
  </si>
  <si>
    <t>PEEBL</t>
  </si>
  <si>
    <t>PEEBL VIC IFR WPT</t>
  </si>
  <si>
    <t>PEKAY</t>
  </si>
  <si>
    <t>PEKAY WA IFR WPT</t>
  </si>
  <si>
    <t>KING IS T+D1376 NAVAID</t>
  </si>
  <si>
    <t>KMPNDB</t>
  </si>
  <si>
    <t>KEMPSEY NSW NAVAID</t>
  </si>
  <si>
    <t>KOWNDB</t>
  </si>
  <si>
    <t>KOWANYAMA QLD NAVAID</t>
  </si>
  <si>
    <t>KRYNDB</t>
  </si>
  <si>
    <t>KINGAROY QLD NAVAID</t>
  </si>
  <si>
    <t>KSCNDB</t>
  </si>
  <si>
    <t>KINGSCOTE SA NAVAID</t>
  </si>
  <si>
    <t>KUDME</t>
  </si>
  <si>
    <t>KUNUNURRA WA NAVAID</t>
  </si>
  <si>
    <t>KUNDB</t>
  </si>
  <si>
    <t>KUVOR</t>
  </si>
  <si>
    <t>LAVVOR</t>
  </si>
  <si>
    <t>TANEM</t>
  </si>
  <si>
    <t>TANEM WA IFR WPT</t>
  </si>
  <si>
    <t>TANTA</t>
  </si>
  <si>
    <t>CAMBRIDGE TAS AIRPORT</t>
  </si>
  <si>
    <t>YCBP</t>
  </si>
  <si>
    <t>COOBER PEDY SA AIRPORT</t>
  </si>
  <si>
    <t>YCBR</t>
  </si>
  <si>
    <t>COLLARENEBRI NSW AIRPORT</t>
  </si>
  <si>
    <t>YCCA</t>
  </si>
  <si>
    <t>CHINCHILLA QLD AIRPORT</t>
  </si>
  <si>
    <t>YCCT</t>
  </si>
  <si>
    <t>COCONUT IS  U QLD UNLICENCED</t>
  </si>
  <si>
    <t>YCCY</t>
  </si>
  <si>
    <t>CLONCURRY QLD AIRPORT</t>
  </si>
  <si>
    <t>YCDE</t>
  </si>
  <si>
    <t>14_5499</t>
  </si>
  <si>
    <t>32_5499</t>
  </si>
  <si>
    <t>15_4331</t>
  </si>
  <si>
    <t>33_4331</t>
  </si>
  <si>
    <t>05_6798</t>
  </si>
  <si>
    <t>23_6798</t>
  </si>
  <si>
    <t>01_3484</t>
  </si>
  <si>
    <t>05_5389</t>
  </si>
  <si>
    <t>CAMDEN NSW NAVAID</t>
  </si>
  <si>
    <t>COENDB</t>
  </si>
  <si>
    <t>COEN QLD NAVAID</t>
  </si>
  <si>
    <t>COMDME</t>
  </si>
  <si>
    <t>GIM</t>
  </si>
  <si>
    <t>GIRU</t>
  </si>
  <si>
    <t>GLC</t>
  </si>
  <si>
    <t>GLEN</t>
  </si>
  <si>
    <t>GMBG</t>
  </si>
  <si>
    <t>GMH</t>
  </si>
  <si>
    <t>GMN</t>
  </si>
  <si>
    <t>GNIS</t>
  </si>
  <si>
    <t>GNM</t>
  </si>
  <si>
    <t>GNN</t>
  </si>
  <si>
    <t>PROST VIC IFR WPT</t>
  </si>
  <si>
    <t>PUDUR</t>
  </si>
  <si>
    <t>PUDUR QLD IFR WPT</t>
  </si>
  <si>
    <t>PUGEL</t>
  </si>
  <si>
    <t>PUGEL NSW IFR WPT</t>
  </si>
  <si>
    <t>PUGUT</t>
  </si>
  <si>
    <t>PUGUT SA IFR WPT</t>
  </si>
  <si>
    <t>PULOL</t>
  </si>
  <si>
    <t>PULOL NT IFR WPT</t>
  </si>
  <si>
    <t>PUMPA</t>
  </si>
  <si>
    <t>CFI</t>
  </si>
  <si>
    <t>LTVOR</t>
  </si>
  <si>
    <t>LVGNDB</t>
  </si>
  <si>
    <t>BERILEE NSW VFR WPT</t>
  </si>
  <si>
    <t>BUNGENDORE NSW VFR WPT</t>
  </si>
  <si>
    <t>BEECHMONT QLD VFR WPT</t>
  </si>
  <si>
    <t>BEN NEVIS TAS VFR WPT</t>
  </si>
  <si>
    <t>BOGANTUNGAN QLD VFR WPT</t>
  </si>
  <si>
    <t>BECTIVE HS NSW VFR WPT</t>
  </si>
  <si>
    <t>BURRINJUCK NSW VFR WPT</t>
  </si>
  <si>
    <t>BUCKLAND TAS VFR WPT</t>
  </si>
  <si>
    <t>BLACKSMITH IS QLD VFR WPT</t>
  </si>
  <si>
    <t>BLACK MT ACT VFR WPT</t>
  </si>
  <si>
    <t>BAKER LAKE WA VFR WPT</t>
  </si>
  <si>
    <t>BURLEIGH HEADS QLD VFR WPT</t>
  </si>
  <si>
    <t>BALD HILLS MAST QLD VFR WPT</t>
  </si>
  <si>
    <t>BLI BLI CASTLE QLD VFR WPT</t>
  </si>
  <si>
    <t>SULON</t>
  </si>
  <si>
    <t>23_1640</t>
  </si>
  <si>
    <t>27_5010</t>
  </si>
  <si>
    <t>32_2293</t>
  </si>
  <si>
    <t>05_2920</t>
  </si>
  <si>
    <t>14_4600</t>
  </si>
  <si>
    <t>23_2920</t>
  </si>
  <si>
    <t>32_4600</t>
  </si>
  <si>
    <t>07_3081</t>
  </si>
  <si>
    <t>14_4954</t>
  </si>
  <si>
    <t>25_3081</t>
  </si>
  <si>
    <t>32_4954</t>
  </si>
  <si>
    <t>09_5200</t>
  </si>
  <si>
    <t>27_5200</t>
  </si>
  <si>
    <t>08_2355</t>
  </si>
  <si>
    <t>17_3386</t>
  </si>
  <si>
    <t>26_2355</t>
  </si>
  <si>
    <t>35_3386</t>
  </si>
  <si>
    <t>12_5272</t>
  </si>
  <si>
    <t>18_3287</t>
  </si>
  <si>
    <t>30_5272</t>
  </si>
  <si>
    <t>36_3287</t>
  </si>
  <si>
    <t>05_3898</t>
  </si>
  <si>
    <t>09_5414</t>
  </si>
  <si>
    <t>23_3898</t>
  </si>
  <si>
    <t>27_5414</t>
  </si>
  <si>
    <t>01_4003</t>
  </si>
  <si>
    <t>19_4003</t>
  </si>
  <si>
    <t>05_3576</t>
  </si>
  <si>
    <t>09_2231</t>
  </si>
  <si>
    <t>23_3576</t>
  </si>
  <si>
    <t>27_2231</t>
  </si>
  <si>
    <t>13_3606</t>
  </si>
  <si>
    <t>APT</t>
  </si>
  <si>
    <t>05_3596</t>
  </si>
  <si>
    <t>14_5905</t>
  </si>
  <si>
    <t>23_3596</t>
  </si>
  <si>
    <t>32_5905</t>
  </si>
  <si>
    <t>04_4997</t>
  </si>
  <si>
    <t>15_9997</t>
  </si>
  <si>
    <t>22_4997</t>
  </si>
  <si>
    <t>33_9997</t>
  </si>
  <si>
    <t>18_4777</t>
  </si>
  <si>
    <t>36_4777</t>
  </si>
  <si>
    <t>04_2165</t>
  </si>
  <si>
    <t>12_4068</t>
  </si>
  <si>
    <t>15_2139</t>
  </si>
  <si>
    <t>22_2165</t>
  </si>
  <si>
    <t>30_4068</t>
  </si>
  <si>
    <t>33_2139</t>
  </si>
  <si>
    <t>01_7546</t>
  </si>
  <si>
    <t>19_7546</t>
  </si>
  <si>
    <t>05_5702</t>
  </si>
  <si>
    <t>09_3661</t>
  </si>
  <si>
    <t>23_5702</t>
  </si>
  <si>
    <t>SNOWY</t>
  </si>
  <si>
    <t>SNOWY NSW IFR WPT</t>
  </si>
  <si>
    <t>SOFAL</t>
  </si>
  <si>
    <t>SOFAL NSW IFR WPT</t>
  </si>
  <si>
    <t>MOREE NSW NAVAID</t>
  </si>
  <si>
    <t>MPANDB</t>
  </si>
  <si>
    <t>MINNIPA SA NAVAID</t>
  </si>
  <si>
    <t>MQDNDB</t>
  </si>
  <si>
    <t>ARNTU</t>
  </si>
  <si>
    <t>ARNTU SA IFR WPT</t>
  </si>
  <si>
    <t>AROLI</t>
  </si>
  <si>
    <t>HALL</t>
  </si>
  <si>
    <t>HARV</t>
  </si>
  <si>
    <t>HASS</t>
  </si>
  <si>
    <t>HAZ</t>
  </si>
  <si>
    <t>HBB</t>
  </si>
  <si>
    <t>HBKT</t>
  </si>
  <si>
    <t>HBU</t>
  </si>
  <si>
    <t>HBVT</t>
  </si>
  <si>
    <t>HCTY</t>
  </si>
  <si>
    <t>HDP</t>
  </si>
  <si>
    <t>HDWL</t>
  </si>
  <si>
    <t>HEAT</t>
  </si>
  <si>
    <t>HED</t>
  </si>
  <si>
    <t>HENTY</t>
  </si>
  <si>
    <t>30R_7218</t>
  </si>
  <si>
    <t>30L_3609</t>
  </si>
  <si>
    <t>MARIA ISLAND TAS VFR WPT</t>
  </si>
  <si>
    <t>MYRTLE QLD VFR WPT</t>
  </si>
  <si>
    <t>MISSION BEACH QLD VFR WPT</t>
  </si>
  <si>
    <t>MILLSTREAM STN WA VFR WPT</t>
  </si>
  <si>
    <t>MOUNT CORAMBA NSW VFR WPT</t>
  </si>
  <si>
    <t>MOUNT BOHLE QLD VFR WPT</t>
  </si>
  <si>
    <t>TWIST WA IFR WPT</t>
  </si>
  <si>
    <t>TYERS</t>
  </si>
  <si>
    <t>TYERS VIC IFR WPT</t>
  </si>
  <si>
    <t>UBNIS</t>
  </si>
  <si>
    <t>UBNIS WA IFR WPT</t>
  </si>
  <si>
    <t>UNTER</t>
  </si>
  <si>
    <t>UNTER NT IFR WPT</t>
  </si>
  <si>
    <t>UPNOT</t>
  </si>
  <si>
    <t>UPNOT WA IFR WPT</t>
  </si>
  <si>
    <t>UPOLO</t>
  </si>
  <si>
    <t>UPOLO QLD IFR WPT</t>
  </si>
  <si>
    <t>UVUPU</t>
  </si>
  <si>
    <t>UVUPU NSW IFR WPT</t>
  </si>
  <si>
    <t>UXORA</t>
  </si>
  <si>
    <t>YRSK</t>
  </si>
  <si>
    <t>27_3661</t>
  </si>
  <si>
    <t>07_2296</t>
  </si>
  <si>
    <t>16_4134</t>
  </si>
  <si>
    <t>25_2296</t>
  </si>
  <si>
    <t>34_4134</t>
  </si>
  <si>
    <t>13_8530</t>
  </si>
  <si>
    <t>31_8530</t>
  </si>
  <si>
    <t>04L_4085</t>
  </si>
  <si>
    <t>04R_3609</t>
  </si>
  <si>
    <t>10L_4859</t>
  </si>
  <si>
    <t>10R_3609</t>
  </si>
  <si>
    <t>22L_3609</t>
  </si>
  <si>
    <t>KANGA</t>
  </si>
  <si>
    <t>GTHVOR</t>
  </si>
  <si>
    <t>GTNNDB</t>
  </si>
  <si>
    <t>GEORGETOWN QLD NAVAID</t>
  </si>
  <si>
    <t>GVDME</t>
  </si>
  <si>
    <t>GOVE NT NAVAID</t>
  </si>
  <si>
    <t>GVNDB</t>
  </si>
  <si>
    <t>GOVE  NAVAID</t>
  </si>
  <si>
    <t>GVVOR</t>
  </si>
  <si>
    <t>HAYNDB</t>
  </si>
  <si>
    <t>HAY NSW NAVAID</t>
  </si>
  <si>
    <t>HBANDB</t>
  </si>
  <si>
    <t>TUGGERANONG TOWN CENTRE ACT VFR WPT</t>
  </si>
  <si>
    <t>TANGORIN QLD VFR WPT</t>
  </si>
  <si>
    <t>THE GUMS HS SA VFR WPT</t>
  </si>
  <si>
    <t>THEEBINE QLD VFR WPT</t>
  </si>
  <si>
    <t>POINT ORMOND VIC VFR WPT</t>
  </si>
  <si>
    <t>PORT VINCENT SA VFR WPT</t>
  </si>
  <si>
    <t>PERCIVAL LAKES NT VFR WPT</t>
  </si>
  <si>
    <t>PURRAWUNDA QLD VFR WPT</t>
  </si>
  <si>
    <t>PITTSWORTH QLD VFR WPT</t>
  </si>
  <si>
    <t>PYALONG VIC VFR WPT</t>
  </si>
  <si>
    <t>PYKES CREEK RESV VIC VFR WPT</t>
  </si>
  <si>
    <t>QUAIL IS QLD VFR WPT</t>
  </si>
  <si>
    <t>QUEANBEYAN NSW VFR WPT</t>
  </si>
  <si>
    <t>QUINALOW QLD VFR WPT</t>
  </si>
  <si>
    <t>QUIRINDI NSW VFR WPT</t>
  </si>
  <si>
    <t>RAINE IS QLD VFR WPT</t>
  </si>
  <si>
    <t>LORRAINE  U QLD UNLICENCED</t>
  </si>
  <si>
    <t>YLOX</t>
  </si>
  <si>
    <t>LOXTON SA AIRPORT</t>
  </si>
  <si>
    <t>YLRD</t>
  </si>
  <si>
    <t>LIGHTNING RIDGE NSW AIRPORT</t>
  </si>
  <si>
    <t>YLRE</t>
  </si>
  <si>
    <t>LONGREACH QLD AIRPORT</t>
  </si>
  <si>
    <t>YLST</t>
  </si>
  <si>
    <t>LEINSTER WA AIRPORT</t>
  </si>
  <si>
    <t>YLTN</t>
  </si>
  <si>
    <t>LAVERTON WA AIRPORT</t>
  </si>
  <si>
    <t>YLTV</t>
  </si>
  <si>
    <t>LATROBE VALLEY VIC AIRPORT</t>
  </si>
  <si>
    <t>YLVK</t>
  </si>
  <si>
    <t>CONDOBOLIN NSW NAVAID</t>
  </si>
  <si>
    <t>DYSART QLD NAVAID</t>
  </si>
  <si>
    <t>ECHNDB</t>
  </si>
  <si>
    <t>ECHUCA VIC NAVAID</t>
  </si>
  <si>
    <t>EDNNDB</t>
  </si>
  <si>
    <t>EDINBURGH SA NAVAID</t>
  </si>
  <si>
    <t>EDNTAC</t>
  </si>
  <si>
    <t>ELWVOR</t>
  </si>
  <si>
    <t>EILDON WEIR VIC NAVAID</t>
  </si>
  <si>
    <t>EMLNDB</t>
  </si>
  <si>
    <t>EMERALD QLD NAVAID</t>
  </si>
  <si>
    <t>ENNDB</t>
  </si>
  <si>
    <t>ESSENDON VIC NAVAID</t>
  </si>
  <si>
    <t>EPPLOC</t>
  </si>
  <si>
    <t>CLEVEDON QLD VFR WPT</t>
  </si>
  <si>
    <t>SANDALWOOD SA VFR WPT</t>
  </si>
  <si>
    <t>SANDGATE PIER QLD VFR WPT</t>
  </si>
  <si>
    <t>SANCTUARY COVE QLD VFR WPT</t>
  </si>
  <si>
    <t>STORY BRIDGE QLD VFR WPT</t>
  </si>
  <si>
    <t>SURBITON QLD VFR WPT</t>
  </si>
  <si>
    <t>SPRINGBROOK NSW VFR WPT</t>
  </si>
  <si>
    <t>SOUTHERN TIP BERSERKERS QLD VFR WPT</t>
  </si>
  <si>
    <t>SUNBURY VIC VFR WPT</t>
  </si>
  <si>
    <t>YHML</t>
  </si>
  <si>
    <t>HAMILTON VIC AIRPORT</t>
  </si>
  <si>
    <t>YHOO</t>
  </si>
  <si>
    <t>28_3947</t>
  </si>
  <si>
    <t>11_5735</t>
  </si>
  <si>
    <t>17_3327</t>
  </si>
  <si>
    <t>29_5735</t>
  </si>
  <si>
    <t>35_3327</t>
  </si>
  <si>
    <t>08_4429</t>
  </si>
  <si>
    <t>18_2740</t>
  </si>
  <si>
    <t>26_4429</t>
  </si>
  <si>
    <t>36_2740</t>
  </si>
  <si>
    <t>11_10003</t>
  </si>
  <si>
    <t>29_10003</t>
  </si>
  <si>
    <t>13_4702</t>
  </si>
  <si>
    <t>31_4702</t>
  </si>
  <si>
    <t>11_5338</t>
  </si>
  <si>
    <t>29_5338</t>
  </si>
  <si>
    <t>31_3606</t>
  </si>
  <si>
    <t>01_3504</t>
  </si>
  <si>
    <t>15_4301</t>
  </si>
  <si>
    <t>19_3504</t>
  </si>
  <si>
    <t>33_4301</t>
  </si>
  <si>
    <t>06_2999</t>
  </si>
  <si>
    <t>12_5686</t>
  </si>
  <si>
    <t>24_2999</t>
  </si>
  <si>
    <t>30_5686</t>
  </si>
  <si>
    <t>05_5010</t>
  </si>
  <si>
    <t>12_1903</t>
  </si>
  <si>
    <t>23_5010</t>
  </si>
  <si>
    <t>PORPOISE PT QLD VFR WPT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</si>
</sst>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  <numFmt numFmtId="166" formatCode="0.00000"/>
    <numFmt numFmtId="167" formatCode="h:mm:ss;@"/>
    <numFmt numFmtId="168" formatCode="0.0"/>
    <numFmt numFmtId="169" formatCode="\C\o\G\ \=\ ####\ "/>
    <numFmt numFmtId="170" formatCode="000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000"/>
    <numFmt numFmtId="177" formatCode="0.000000000000E+00"/>
    <numFmt numFmtId="178" formatCode="0.000"/>
    <numFmt numFmtId="179" formatCode="m/d/yy"/>
    <numFmt numFmtId="180" formatCode="&quot;$&quot;#,##0.00"/>
    <numFmt numFmtId="181" formatCode="&quot;$&quot;#,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"/>
    <numFmt numFmtId="191" formatCode="0;[Red]0"/>
    <numFmt numFmtId="192" formatCode="0.0000;[Red]0.0000"/>
    <numFmt numFmtId="193" formatCode="0.0000"/>
    <numFmt numFmtId="194" formatCode="[$-C09]dd\-mmmm\-yyyy;@"/>
    <numFmt numFmtId="195" formatCode="d/m/yyyy;@"/>
    <numFmt numFmtId="196" formatCode="hh:mm"/>
    <numFmt numFmtId="197" formatCode="hhmm"/>
    <numFmt numFmtId="198" formatCode="00000"/>
    <numFmt numFmtId="199" formatCode="[&lt;=9999999]###\-####;\(###\)\ ###\-####"/>
    <numFmt numFmtId="200" formatCode="00"/>
    <numFmt numFmtId="201" formatCode="00.00"/>
    <numFmt numFmtId="202" formatCode="00.00\&amp;&quot; UTC BOD&quot;"/>
    <numFmt numFmtId="203" formatCode="00.00&quot; UTC BOD&quot;"/>
    <numFmt numFmtId="204" formatCode="00.00&quot; UTC EOD&quot;"/>
  </numFmts>
  <fonts count="2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7"/>
      <name val="Arial Narrow"/>
      <family val="2"/>
    </font>
    <font>
      <sz val="7"/>
      <name val="Arial"/>
      <family val="0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/>
      <right style="medium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hidden="1"/>
    </xf>
    <xf numFmtId="1" fontId="1" fillId="2" borderId="3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4" xfId="0" applyFont="1" applyFill="1" applyBorder="1" applyAlignment="1" applyProtection="1">
      <alignment horizontal="center"/>
      <protection locked="0"/>
    </xf>
    <xf numFmtId="1" fontId="0" fillId="2" borderId="0" xfId="0" applyNumberFormat="1" applyFill="1" applyAlignment="1">
      <alignment/>
    </xf>
    <xf numFmtId="0" fontId="1" fillId="2" borderId="5" xfId="0" applyFont="1" applyFill="1" applyBorder="1" applyAlignment="1" applyProtection="1">
      <alignment/>
      <protection hidden="1" locked="0"/>
    </xf>
    <xf numFmtId="0" fontId="1" fillId="2" borderId="6" xfId="0" applyFont="1" applyFill="1" applyBorder="1" applyAlignment="1" applyProtection="1">
      <alignment horizontal="center"/>
      <protection hidden="1" locked="0"/>
    </xf>
    <xf numFmtId="0" fontId="1" fillId="2" borderId="6" xfId="0" applyFont="1" applyFill="1" applyBorder="1" applyAlignment="1" applyProtection="1">
      <alignment horizontal="center"/>
      <protection hidden="1"/>
    </xf>
    <xf numFmtId="170" fontId="1" fillId="2" borderId="6" xfId="0" applyNumberFormat="1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hidden="1" locked="0"/>
    </xf>
    <xf numFmtId="0" fontId="1" fillId="2" borderId="9" xfId="0" applyFont="1" applyFill="1" applyBorder="1" applyAlignment="1" applyProtection="1">
      <alignment horizontal="center"/>
      <protection hidden="1" locked="0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1" fillId="2" borderId="14" xfId="0" applyFont="1" applyFill="1" applyBorder="1" applyAlignment="1" applyProtection="1">
      <alignment horizontal="center"/>
      <protection hidden="1"/>
    </xf>
    <xf numFmtId="49" fontId="1" fillId="2" borderId="14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/>
      <protection hidden="1" locked="0"/>
    </xf>
    <xf numFmtId="0" fontId="1" fillId="2" borderId="21" xfId="0" applyFont="1" applyFill="1" applyBorder="1" applyAlignment="1" applyProtection="1">
      <alignment horizontal="center"/>
      <protection hidden="1" locked="0"/>
    </xf>
    <xf numFmtId="0" fontId="1" fillId="2" borderId="21" xfId="0" applyFont="1" applyFill="1" applyBorder="1" applyAlignment="1" applyProtection="1">
      <alignment horizontal="center"/>
      <protection hidden="1"/>
    </xf>
    <xf numFmtId="170" fontId="1" fillId="2" borderId="21" xfId="0" applyNumberFormat="1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/>
      <protection locked="0"/>
    </xf>
    <xf numFmtId="0" fontId="1" fillId="2" borderId="19" xfId="0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 horizontal="center"/>
      <protection hidden="1" locked="0"/>
    </xf>
    <xf numFmtId="1" fontId="1" fillId="2" borderId="24" xfId="0" applyNumberFormat="1" applyFont="1" applyFill="1" applyBorder="1" applyAlignment="1" applyProtection="1">
      <alignment horizontal="center"/>
      <protection hidden="1"/>
    </xf>
    <xf numFmtId="1" fontId="1" fillId="2" borderId="25" xfId="0" applyNumberFormat="1" applyFont="1" applyFill="1" applyBorder="1" applyAlignment="1" applyProtection="1">
      <alignment horizontal="center"/>
      <protection hidden="1" locked="0"/>
    </xf>
    <xf numFmtId="1" fontId="1" fillId="2" borderId="26" xfId="0" applyNumberFormat="1" applyFont="1" applyFill="1" applyBorder="1" applyAlignment="1" applyProtection="1">
      <alignment horizontal="center"/>
      <protection hidden="1"/>
    </xf>
    <xf numFmtId="1" fontId="1" fillId="2" borderId="22" xfId="0" applyNumberFormat="1" applyFont="1" applyFill="1" applyBorder="1" applyAlignment="1" applyProtection="1">
      <alignment horizontal="center"/>
      <protection hidden="1"/>
    </xf>
    <xf numFmtId="1" fontId="1" fillId="2" borderId="26" xfId="0" applyNumberFormat="1" applyFont="1" applyFill="1" applyBorder="1" applyAlignment="1" applyProtection="1">
      <alignment horizontal="center"/>
      <protection hidden="1" locked="0"/>
    </xf>
    <xf numFmtId="1" fontId="1" fillId="2" borderId="5" xfId="0" applyNumberFormat="1" applyFont="1" applyFill="1" applyBorder="1" applyAlignment="1" applyProtection="1">
      <alignment horizontal="center"/>
      <protection hidden="1" locked="0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27" xfId="0" applyNumberFormat="1" applyFont="1" applyFill="1" applyBorder="1" applyAlignment="1" applyProtection="1">
      <alignment horizontal="center"/>
      <protection hidden="1"/>
    </xf>
    <xf numFmtId="1" fontId="1" fillId="2" borderId="10" xfId="0" applyNumberFormat="1" applyFont="1" applyFill="1" applyBorder="1" applyAlignment="1" applyProtection="1">
      <alignment horizontal="center"/>
      <protection hidden="1"/>
    </xf>
    <xf numFmtId="1" fontId="1" fillId="2" borderId="8" xfId="0" applyNumberFormat="1" applyFont="1" applyFill="1" applyBorder="1" applyAlignment="1" applyProtection="1">
      <alignment horizontal="center"/>
      <protection hidden="1"/>
    </xf>
    <xf numFmtId="1" fontId="1" fillId="2" borderId="28" xfId="0" applyNumberFormat="1" applyFont="1" applyFill="1" applyBorder="1" applyAlignment="1" applyProtection="1">
      <alignment horizontal="center"/>
      <protection hidden="1"/>
    </xf>
    <xf numFmtId="1" fontId="1" fillId="2" borderId="29" xfId="0" applyNumberFormat="1" applyFont="1" applyFill="1" applyBorder="1" applyAlignment="1" applyProtection="1">
      <alignment horizontal="center"/>
      <protection hidden="1" locked="0"/>
    </xf>
    <xf numFmtId="1" fontId="1" fillId="2" borderId="30" xfId="0" applyNumberFormat="1" applyFont="1" applyFill="1" applyBorder="1" applyAlignment="1" applyProtection="1">
      <alignment horizontal="center"/>
      <protection hidden="1" locked="0"/>
    </xf>
    <xf numFmtId="0" fontId="0" fillId="2" borderId="0" xfId="0" applyFill="1" applyAlignment="1">
      <alignment horizontal="left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2" fillId="0" borderId="3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right"/>
      <protection hidden="1"/>
    </xf>
    <xf numFmtId="0" fontId="1" fillId="2" borderId="34" xfId="0" applyFont="1" applyFill="1" applyBorder="1" applyAlignment="1" applyProtection="1">
      <alignment horizontal="right"/>
      <protection hidden="1"/>
    </xf>
    <xf numFmtId="0" fontId="0" fillId="2" borderId="35" xfId="0" applyFill="1" applyBorder="1" applyAlignment="1" applyProtection="1">
      <alignment/>
      <protection hidden="1"/>
    </xf>
    <xf numFmtId="0" fontId="1" fillId="2" borderId="36" xfId="0" applyFont="1" applyFill="1" applyBorder="1" applyAlignment="1" applyProtection="1">
      <alignment horizontal="right"/>
      <protection hidden="1"/>
    </xf>
    <xf numFmtId="0" fontId="1" fillId="2" borderId="37" xfId="0" applyFont="1" applyFill="1" applyBorder="1" applyAlignment="1" applyProtection="1">
      <alignment horizontal="right"/>
      <protection hidden="1"/>
    </xf>
    <xf numFmtId="0" fontId="1" fillId="2" borderId="35" xfId="0" applyFont="1" applyFill="1" applyBorder="1" applyAlignment="1" applyProtection="1">
      <alignment/>
      <protection hidden="1"/>
    </xf>
    <xf numFmtId="0" fontId="1" fillId="2" borderId="38" xfId="0" applyFont="1" applyFill="1" applyBorder="1" applyAlignment="1" applyProtection="1">
      <alignment horizontal="right"/>
      <protection hidden="1"/>
    </xf>
    <xf numFmtId="0" fontId="1" fillId="0" borderId="39" xfId="0" applyFont="1" applyFill="1" applyBorder="1" applyAlignment="1" applyProtection="1">
      <alignment horizontal="left"/>
      <protection hidden="1" locked="0"/>
    </xf>
    <xf numFmtId="0" fontId="0" fillId="5" borderId="0" xfId="0" applyFill="1" applyBorder="1" applyAlignment="1">
      <alignment/>
    </xf>
    <xf numFmtId="1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16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0" fontId="1" fillId="2" borderId="19" xfId="0" applyFont="1" applyFill="1" applyBorder="1" applyAlignment="1" applyProtection="1">
      <alignment horizontal="left"/>
      <protection hidden="1"/>
    </xf>
    <xf numFmtId="1" fontId="1" fillId="0" borderId="3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0" fillId="5" borderId="0" xfId="0" applyNumberFormat="1" applyFill="1" applyAlignment="1">
      <alignment/>
    </xf>
    <xf numFmtId="1" fontId="1" fillId="5" borderId="41" xfId="0" applyNumberFormat="1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" fillId="4" borderId="4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6" fontId="1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/>
    </xf>
    <xf numFmtId="0" fontId="2" fillId="5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190" fontId="1" fillId="5" borderId="44" xfId="0" applyNumberFormat="1" applyFont="1" applyFill="1" applyBorder="1" applyAlignment="1">
      <alignment horizontal="center"/>
    </xf>
    <xf numFmtId="190" fontId="1" fillId="5" borderId="1" xfId="0" applyNumberFormat="1" applyFont="1" applyFill="1" applyBorder="1" applyAlignment="1">
      <alignment horizontal="center"/>
    </xf>
    <xf numFmtId="190" fontId="1" fillId="5" borderId="27" xfId="0" applyNumberFormat="1" applyFont="1" applyFill="1" applyBorder="1" applyAlignment="1">
      <alignment horizontal="center"/>
    </xf>
    <xf numFmtId="190" fontId="1" fillId="5" borderId="45" xfId="0" applyNumberFormat="1" applyFont="1" applyFill="1" applyBorder="1" applyAlignment="1">
      <alignment horizontal="center"/>
    </xf>
    <xf numFmtId="190" fontId="1" fillId="5" borderId="0" xfId="0" applyNumberFormat="1" applyFont="1" applyFill="1" applyBorder="1" applyAlignment="1">
      <alignment horizontal="center"/>
    </xf>
    <xf numFmtId="190" fontId="1" fillId="5" borderId="46" xfId="0" applyNumberFormat="1" applyFont="1" applyFill="1" applyBorder="1" applyAlignment="1">
      <alignment horizontal="center"/>
    </xf>
    <xf numFmtId="190" fontId="1" fillId="5" borderId="47" xfId="0" applyNumberFormat="1" applyFont="1" applyFill="1" applyBorder="1" applyAlignment="1">
      <alignment horizontal="center"/>
    </xf>
    <xf numFmtId="190" fontId="1" fillId="5" borderId="48" xfId="0" applyNumberFormat="1" applyFont="1" applyFill="1" applyBorder="1" applyAlignment="1">
      <alignment horizontal="center"/>
    </xf>
    <xf numFmtId="190" fontId="1" fillId="5" borderId="23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178" fontId="1" fillId="5" borderId="6" xfId="0" applyNumberFormat="1" applyFont="1" applyFill="1" applyBorder="1" applyAlignment="1">
      <alignment horizontal="center"/>
    </xf>
    <xf numFmtId="178" fontId="1" fillId="5" borderId="0" xfId="0" applyNumberFormat="1" applyFont="1" applyFill="1" applyAlignment="1">
      <alignment/>
    </xf>
    <xf numFmtId="191" fontId="1" fillId="5" borderId="0" xfId="0" applyNumberFormat="1" applyFont="1" applyFill="1" applyAlignment="1">
      <alignment horizontal="center"/>
    </xf>
    <xf numFmtId="193" fontId="1" fillId="5" borderId="0" xfId="0" applyNumberFormat="1" applyFont="1" applyFill="1" applyAlignment="1">
      <alignment horizontal="center"/>
    </xf>
    <xf numFmtId="0" fontId="2" fillId="0" borderId="49" xfId="0" applyFont="1" applyFill="1" applyBorder="1" applyAlignment="1" applyProtection="1">
      <alignment horizontal="center"/>
      <protection hidden="1"/>
    </xf>
    <xf numFmtId="20" fontId="1" fillId="0" borderId="13" xfId="0" applyNumberFormat="1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2" fillId="2" borderId="43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1" fontId="2" fillId="2" borderId="51" xfId="0" applyNumberFormat="1" applyFont="1" applyFill="1" applyBorder="1" applyAlignment="1">
      <alignment horizontal="center"/>
    </xf>
    <xf numFmtId="1" fontId="2" fillId="2" borderId="50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" fontId="2" fillId="2" borderId="52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/>
    </xf>
    <xf numFmtId="0" fontId="2" fillId="2" borderId="56" xfId="0" applyFont="1" applyFill="1" applyBorder="1" applyAlignment="1">
      <alignment/>
    </xf>
    <xf numFmtId="0" fontId="2" fillId="2" borderId="32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22" xfId="0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hidden="1" locked="0"/>
    </xf>
    <xf numFmtId="1" fontId="1" fillId="2" borderId="57" xfId="0" applyNumberFormat="1" applyFont="1" applyFill="1" applyBorder="1" applyAlignment="1" applyProtection="1">
      <alignment horizontal="center"/>
      <protection hidden="1"/>
    </xf>
    <xf numFmtId="1" fontId="1" fillId="2" borderId="8" xfId="0" applyNumberFormat="1" applyFont="1" applyFill="1" applyBorder="1" applyAlignment="1" applyProtection="1">
      <alignment horizontal="center"/>
      <protection hidden="1" locked="0"/>
    </xf>
    <xf numFmtId="1" fontId="1" fillId="2" borderId="20" xfId="0" applyNumberFormat="1" applyFont="1" applyFill="1" applyBorder="1" applyAlignment="1" applyProtection="1">
      <alignment horizontal="center"/>
      <protection hidden="1"/>
    </xf>
    <xf numFmtId="1" fontId="1" fillId="2" borderId="58" xfId="0" applyNumberFormat="1" applyFont="1" applyFill="1" applyBorder="1" applyAlignment="1" applyProtection="1">
      <alignment horizontal="center"/>
      <protection hidden="1"/>
    </xf>
    <xf numFmtId="0" fontId="2" fillId="2" borderId="56" xfId="0" applyFont="1" applyFill="1" applyBorder="1" applyAlignment="1">
      <alignment horizontal="left"/>
    </xf>
    <xf numFmtId="1" fontId="1" fillId="2" borderId="59" xfId="0" applyNumberFormat="1" applyFont="1" applyFill="1" applyBorder="1" applyAlignment="1" applyProtection="1">
      <alignment horizontal="center"/>
      <protection hidden="1"/>
    </xf>
    <xf numFmtId="14" fontId="4" fillId="5" borderId="56" xfId="0" applyNumberFormat="1" applyFont="1" applyFill="1" applyBorder="1" applyAlignment="1">
      <alignment horizontal="center"/>
    </xf>
    <xf numFmtId="14" fontId="1" fillId="5" borderId="0" xfId="0" applyNumberFormat="1" applyFont="1" applyFill="1" applyAlignment="1">
      <alignment horizontal="center"/>
    </xf>
    <xf numFmtId="14" fontId="1" fillId="5" borderId="0" xfId="0" applyNumberFormat="1" applyFont="1" applyFill="1" applyAlignment="1">
      <alignment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5" borderId="54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" fillId="5" borderId="56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2" fillId="5" borderId="42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1" fillId="5" borderId="1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center"/>
    </xf>
    <xf numFmtId="1" fontId="1" fillId="5" borderId="19" xfId="0" applyNumberFormat="1" applyFont="1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0" fillId="5" borderId="24" xfId="0" applyFill="1" applyBorder="1" applyAlignment="1">
      <alignment/>
    </xf>
    <xf numFmtId="1" fontId="1" fillId="5" borderId="25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1" fontId="1" fillId="5" borderId="17" xfId="0" applyNumberFormat="1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1" fontId="1" fillId="5" borderId="54" xfId="0" applyNumberFormat="1" applyFont="1" applyFill="1" applyBorder="1" applyAlignment="1">
      <alignment horizontal="center" vertical="center"/>
    </xf>
    <xf numFmtId="0" fontId="1" fillId="5" borderId="61" xfId="0" applyFont="1" applyFill="1" applyBorder="1" applyAlignment="1">
      <alignment/>
    </xf>
    <xf numFmtId="0" fontId="1" fillId="5" borderId="64" xfId="0" applyFont="1" applyFill="1" applyBorder="1" applyAlignment="1">
      <alignment horizontal="center"/>
    </xf>
    <xf numFmtId="0" fontId="1" fillId="5" borderId="65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1" fontId="1" fillId="5" borderId="68" xfId="0" applyNumberFormat="1" applyFont="1" applyFill="1" applyBorder="1" applyAlignment="1">
      <alignment horizontal="center"/>
    </xf>
    <xf numFmtId="1" fontId="1" fillId="5" borderId="60" xfId="0" applyNumberFormat="1" applyFont="1" applyFill="1" applyBorder="1" applyAlignment="1">
      <alignment horizontal="center"/>
    </xf>
    <xf numFmtId="1" fontId="1" fillId="5" borderId="54" xfId="0" applyNumberFormat="1" applyFont="1" applyFill="1" applyBorder="1" applyAlignment="1">
      <alignment horizontal="center"/>
    </xf>
    <xf numFmtId="1" fontId="1" fillId="5" borderId="61" xfId="0" applyNumberFormat="1" applyFont="1" applyFill="1" applyBorder="1" applyAlignment="1">
      <alignment horizontal="center"/>
    </xf>
    <xf numFmtId="0" fontId="0" fillId="5" borderId="25" xfId="0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 horizontal="left"/>
    </xf>
    <xf numFmtId="0" fontId="0" fillId="5" borderId="69" xfId="0" applyFill="1" applyBorder="1" applyAlignment="1">
      <alignment/>
    </xf>
    <xf numFmtId="0" fontId="1" fillId="5" borderId="70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0" fontId="0" fillId="5" borderId="0" xfId="0" applyFill="1" applyAlignment="1" applyProtection="1">
      <alignment/>
      <protection hidden="1"/>
    </xf>
    <xf numFmtId="1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2" fontId="1" fillId="5" borderId="0" xfId="0" applyNumberFormat="1" applyFont="1" applyFill="1" applyAlignment="1">
      <alignment/>
    </xf>
    <xf numFmtId="200" fontId="1" fillId="5" borderId="6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203" fontId="1" fillId="2" borderId="49" xfId="0" applyNumberFormat="1" applyFont="1" applyFill="1" applyBorder="1" applyAlignment="1" applyProtection="1">
      <alignment horizontal="center"/>
      <protection hidden="1"/>
    </xf>
    <xf numFmtId="204" fontId="1" fillId="2" borderId="72" xfId="0" applyNumberFormat="1" applyFont="1" applyFill="1" applyBorder="1" applyAlignment="1" applyProtection="1">
      <alignment horizontal="center" vertical="top"/>
      <protection hidden="1"/>
    </xf>
    <xf numFmtId="171" fontId="1" fillId="2" borderId="6" xfId="0" applyNumberFormat="1" applyFont="1" applyFill="1" applyBorder="1" applyAlignment="1" applyProtection="1">
      <alignment horizontal="center"/>
      <protection locked="0"/>
    </xf>
    <xf numFmtId="171" fontId="1" fillId="2" borderId="9" xfId="0" applyNumberFormat="1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>
      <alignment horizontal="center"/>
    </xf>
    <xf numFmtId="1" fontId="1" fillId="2" borderId="21" xfId="0" applyNumberFormat="1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left"/>
      <protection locked="0"/>
    </xf>
    <xf numFmtId="171" fontId="1" fillId="2" borderId="21" xfId="0" applyNumberFormat="1" applyFont="1" applyFill="1" applyBorder="1" applyAlignment="1" applyProtection="1">
      <alignment horizontal="center"/>
      <protection locked="0"/>
    </xf>
    <xf numFmtId="170" fontId="1" fillId="6" borderId="21" xfId="0" applyNumberFormat="1" applyFont="1" applyFill="1" applyBorder="1" applyAlignment="1" applyProtection="1">
      <alignment horizontal="center"/>
      <protection hidden="1"/>
    </xf>
    <xf numFmtId="170" fontId="1" fillId="6" borderId="6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1" fontId="1" fillId="6" borderId="6" xfId="0" applyNumberFormat="1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64" xfId="0" applyNumberFormat="1" applyFont="1" applyFill="1" applyBorder="1" applyAlignment="1" applyProtection="1">
      <alignment horizontal="center"/>
      <protection hidden="1"/>
    </xf>
    <xf numFmtId="1" fontId="1" fillId="2" borderId="47" xfId="0" applyNumberFormat="1" applyFont="1" applyFill="1" applyBorder="1" applyAlignment="1" applyProtection="1">
      <alignment horizontal="center"/>
      <protection hidden="1"/>
    </xf>
    <xf numFmtId="1" fontId="1" fillId="2" borderId="44" xfId="0" applyNumberFormat="1" applyFont="1" applyFill="1" applyBorder="1" applyAlignment="1" applyProtection="1">
      <alignment horizontal="center"/>
      <protection hidden="1"/>
    </xf>
    <xf numFmtId="1" fontId="1" fillId="2" borderId="73" xfId="0" applyNumberFormat="1" applyFont="1" applyFill="1" applyBorder="1" applyAlignment="1" applyProtection="1">
      <alignment horizontal="center"/>
      <protection hidden="1"/>
    </xf>
    <xf numFmtId="1" fontId="1" fillId="2" borderId="48" xfId="0" applyNumberFormat="1" applyFont="1" applyFill="1" applyBorder="1" applyAlignment="1" applyProtection="1">
      <alignment horizontal="center"/>
      <protection hidden="1"/>
    </xf>
    <xf numFmtId="1" fontId="1" fillId="2" borderId="66" xfId="0" applyNumberFormat="1" applyFont="1" applyFill="1" applyBorder="1" applyAlignment="1" applyProtection="1">
      <alignment horizontal="center"/>
      <protection hidden="1"/>
    </xf>
    <xf numFmtId="1" fontId="1" fillId="2" borderId="73" xfId="0" applyNumberFormat="1" applyFont="1" applyFill="1" applyBorder="1" applyAlignment="1" applyProtection="1">
      <alignment horizontal="center"/>
      <protection hidden="1" locked="0"/>
    </xf>
    <xf numFmtId="0" fontId="10" fillId="2" borderId="0" xfId="20" applyFill="1" applyBorder="1" applyAlignment="1">
      <alignment/>
    </xf>
    <xf numFmtId="0" fontId="0" fillId="0" borderId="7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2" fillId="0" borderId="39" xfId="0" applyFont="1" applyFill="1" applyBorder="1" applyAlignment="1" applyProtection="1">
      <alignment horizontal="left"/>
      <protection hidden="1"/>
    </xf>
    <xf numFmtId="0" fontId="1" fillId="0" borderId="74" xfId="0" applyFont="1" applyFill="1" applyBorder="1" applyAlignment="1" applyProtection="1">
      <alignment horizontal="left"/>
      <protection hidden="1" locked="0"/>
    </xf>
    <xf numFmtId="0" fontId="14" fillId="2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9" fontId="1" fillId="2" borderId="49" xfId="0" applyNumberFormat="1" applyFont="1" applyFill="1" applyBorder="1" applyAlignment="1" applyProtection="1">
      <alignment horizontal="left"/>
      <protection locked="0"/>
    </xf>
    <xf numFmtId="0" fontId="2" fillId="2" borderId="74" xfId="0" applyFont="1" applyFill="1" applyBorder="1" applyAlignment="1" applyProtection="1">
      <alignment/>
      <protection hidden="1"/>
    </xf>
    <xf numFmtId="1" fontId="2" fillId="2" borderId="40" xfId="0" applyNumberFormat="1" applyFont="1" applyFill="1" applyBorder="1" applyAlignment="1">
      <alignment horizontal="left"/>
    </xf>
    <xf numFmtId="1" fontId="0" fillId="2" borderId="40" xfId="0" applyNumberFormat="1" applyFill="1" applyBorder="1" applyAlignment="1">
      <alignment/>
    </xf>
    <xf numFmtId="0" fontId="1" fillId="2" borderId="40" xfId="0" applyFont="1" applyFill="1" applyBorder="1" applyAlignment="1" applyProtection="1">
      <alignment horizontal="left"/>
      <protection hidden="1"/>
    </xf>
    <xf numFmtId="0" fontId="0" fillId="2" borderId="72" xfId="0" applyFill="1" applyBorder="1" applyAlignment="1">
      <alignment/>
    </xf>
    <xf numFmtId="0" fontId="22" fillId="5" borderId="0" xfId="0" applyFont="1" applyFill="1" applyAlignment="1">
      <alignment/>
    </xf>
    <xf numFmtId="0" fontId="23" fillId="0" borderId="0" xfId="0" applyFont="1" applyAlignment="1">
      <alignment horizontal="left"/>
    </xf>
    <xf numFmtId="0" fontId="24" fillId="5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39" xfId="0" applyFont="1" applyFill="1" applyBorder="1" applyAlignment="1" applyProtection="1">
      <alignment horizontal="left"/>
      <protection hidden="1" locked="0"/>
    </xf>
    <xf numFmtId="14" fontId="1" fillId="2" borderId="56" xfId="0" applyNumberFormat="1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7" borderId="72" xfId="0" applyFont="1" applyFill="1" applyBorder="1" applyAlignment="1" applyProtection="1">
      <alignment/>
      <protection/>
    </xf>
    <xf numFmtId="1" fontId="1" fillId="2" borderId="29" xfId="0" applyNumberFormat="1" applyFont="1" applyFill="1" applyBorder="1" applyAlignment="1" applyProtection="1">
      <alignment horizontal="center"/>
      <protection hidden="1" locked="0"/>
    </xf>
    <xf numFmtId="0" fontId="13" fillId="7" borderId="74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right"/>
      <protection hidden="1"/>
    </xf>
    <xf numFmtId="1" fontId="1" fillId="2" borderId="40" xfId="0" applyNumberFormat="1" applyFont="1" applyFill="1" applyBorder="1" applyAlignment="1" applyProtection="1">
      <alignment horizontal="right"/>
      <protection hidden="1"/>
    </xf>
    <xf numFmtId="0" fontId="2" fillId="4" borderId="7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2" borderId="59" xfId="0" applyFill="1" applyBorder="1" applyAlignment="1" applyProtection="1">
      <alignment horizontal="center"/>
      <protection locked="0"/>
    </xf>
    <xf numFmtId="0" fontId="11" fillId="2" borderId="74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1" fillId="2" borderId="32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" fillId="2" borderId="75" xfId="0" applyFont="1" applyFill="1" applyBorder="1" applyAlignment="1" applyProtection="1">
      <alignment/>
      <protection hidden="1"/>
    </xf>
    <xf numFmtId="0" fontId="0" fillId="2" borderId="76" xfId="0" applyFill="1" applyBorder="1" applyAlignment="1" applyProtection="1">
      <alignment/>
      <protection hidden="1"/>
    </xf>
    <xf numFmtId="0" fontId="1" fillId="2" borderId="77" xfId="0" applyFont="1" applyFill="1" applyBorder="1" applyAlignment="1" applyProtection="1">
      <alignment/>
      <protection hidden="1"/>
    </xf>
    <xf numFmtId="0" fontId="0" fillId="2" borderId="78" xfId="0" applyFill="1" applyBorder="1" applyAlignment="1" applyProtection="1">
      <alignment/>
      <protection hidden="1"/>
    </xf>
    <xf numFmtId="0" fontId="1" fillId="2" borderId="75" xfId="0" applyFont="1" applyFill="1" applyBorder="1" applyAlignment="1" applyProtection="1">
      <alignment horizontal="center"/>
      <protection hidden="1"/>
    </xf>
    <xf numFmtId="0" fontId="0" fillId="2" borderId="79" xfId="0" applyFill="1" applyBorder="1" applyAlignment="1" applyProtection="1">
      <alignment horizontal="center"/>
      <protection hidden="1"/>
    </xf>
    <xf numFmtId="0" fontId="1" fillId="2" borderId="77" xfId="0" applyFont="1" applyFill="1" applyBorder="1" applyAlignment="1" applyProtection="1">
      <alignment horizontal="center"/>
      <protection hidden="1"/>
    </xf>
    <xf numFmtId="0" fontId="0" fillId="2" borderId="80" xfId="0" applyFill="1" applyBorder="1" applyAlignment="1" applyProtection="1">
      <alignment horizontal="center"/>
      <protection hidden="1"/>
    </xf>
    <xf numFmtId="0" fontId="1" fillId="2" borderId="81" xfId="0" applyFont="1" applyFill="1" applyBorder="1" applyAlignment="1" applyProtection="1">
      <alignment horizontal="left"/>
      <protection hidden="1"/>
    </xf>
    <xf numFmtId="0" fontId="0" fillId="2" borderId="82" xfId="0" applyFill="1" applyBorder="1" applyAlignment="1" applyProtection="1">
      <alignment horizontal="left"/>
      <protection hidden="1"/>
    </xf>
    <xf numFmtId="0" fontId="0" fillId="2" borderId="70" xfId="0" applyFill="1" applyBorder="1" applyAlignment="1" applyProtection="1">
      <alignment horizontal="left"/>
      <protection hidden="1"/>
    </xf>
    <xf numFmtId="0" fontId="1" fillId="2" borderId="83" xfId="0" applyFont="1" applyFill="1" applyBorder="1" applyAlignment="1" applyProtection="1">
      <alignment/>
      <protection hidden="1"/>
    </xf>
    <xf numFmtId="0" fontId="0" fillId="2" borderId="84" xfId="0" applyFill="1" applyBorder="1" applyAlignment="1" applyProtection="1">
      <alignment/>
      <protection hidden="1"/>
    </xf>
    <xf numFmtId="0" fontId="1" fillId="2" borderId="85" xfId="0" applyFont="1" applyFill="1" applyBorder="1" applyAlignment="1" applyProtection="1">
      <alignment/>
      <protection hidden="1"/>
    </xf>
    <xf numFmtId="0" fontId="0" fillId="2" borderId="86" xfId="0" applyFill="1" applyBorder="1" applyAlignment="1" applyProtection="1">
      <alignment/>
      <protection hidden="1"/>
    </xf>
    <xf numFmtId="0" fontId="1" fillId="2" borderId="83" xfId="0" applyFont="1" applyFill="1" applyBorder="1" applyAlignment="1" applyProtection="1">
      <alignment horizontal="center"/>
      <protection hidden="1"/>
    </xf>
    <xf numFmtId="0" fontId="0" fillId="2" borderId="87" xfId="0" applyFill="1" applyBorder="1" applyAlignment="1" applyProtection="1">
      <alignment horizontal="center"/>
      <protection hidden="1"/>
    </xf>
    <xf numFmtId="0" fontId="1" fillId="2" borderId="85" xfId="0" applyFont="1" applyFill="1" applyBorder="1" applyAlignment="1" applyProtection="1">
      <alignment horizontal="center"/>
      <protection hidden="1"/>
    </xf>
    <xf numFmtId="0" fontId="0" fillId="2" borderId="88" xfId="0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29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" fillId="2" borderId="89" xfId="0" applyFont="1" applyFill="1" applyBorder="1" applyAlignment="1" applyProtection="1">
      <alignment horizontal="center"/>
      <protection hidden="1"/>
    </xf>
    <xf numFmtId="0" fontId="1" fillId="2" borderId="90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 vertical="top"/>
    </xf>
    <xf numFmtId="0" fontId="2" fillId="2" borderId="91" xfId="0" applyFont="1" applyFill="1" applyBorder="1" applyAlignment="1" applyProtection="1">
      <alignment horizontal="center"/>
      <protection locked="0"/>
    </xf>
    <xf numFmtId="0" fontId="2" fillId="2" borderId="92" xfId="0" applyFont="1" applyFill="1" applyBorder="1" applyAlignment="1" applyProtection="1">
      <alignment horizontal="center"/>
      <protection locked="0"/>
    </xf>
    <xf numFmtId="0" fontId="1" fillId="2" borderId="86" xfId="0" applyFont="1" applyFill="1" applyBorder="1" applyAlignment="1" applyProtection="1">
      <alignment horizontal="center"/>
      <protection hidden="1"/>
    </xf>
    <xf numFmtId="2" fontId="1" fillId="2" borderId="85" xfId="0" applyNumberFormat="1" applyFont="1" applyFill="1" applyBorder="1" applyAlignment="1" applyProtection="1">
      <alignment horizontal="center"/>
      <protection hidden="1"/>
    </xf>
    <xf numFmtId="2" fontId="1" fillId="2" borderId="86" xfId="0" applyNumberFormat="1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>
      <alignment horizontal="center" vertical="justify"/>
    </xf>
    <xf numFmtId="0" fontId="4" fillId="2" borderId="93" xfId="0" applyFont="1" applyFill="1" applyBorder="1" applyAlignment="1">
      <alignment horizontal="center" vertical="justify"/>
    </xf>
    <xf numFmtId="0" fontId="1" fillId="2" borderId="43" xfId="0" applyFont="1" applyFill="1" applyBorder="1" applyAlignment="1" applyProtection="1">
      <alignment horizontal="center"/>
      <protection locked="0"/>
    </xf>
    <xf numFmtId="0" fontId="1" fillId="2" borderId="94" xfId="0" applyFont="1" applyFill="1" applyBorder="1" applyAlignment="1" applyProtection="1">
      <alignment horizontal="center"/>
      <protection locked="0"/>
    </xf>
    <xf numFmtId="0" fontId="2" fillId="2" borderId="75" xfId="0" applyFont="1" applyFill="1" applyBorder="1" applyAlignment="1" applyProtection="1">
      <alignment horizontal="center"/>
      <protection hidden="1"/>
    </xf>
    <xf numFmtId="0" fontId="2" fillId="2" borderId="76" xfId="0" applyFont="1" applyFill="1" applyBorder="1" applyAlignment="1" applyProtection="1">
      <alignment horizontal="center"/>
      <protection hidden="1"/>
    </xf>
    <xf numFmtId="49" fontId="1" fillId="2" borderId="85" xfId="0" applyNumberFormat="1" applyFont="1" applyFill="1" applyBorder="1" applyAlignment="1" applyProtection="1">
      <alignment horizontal="center"/>
      <protection hidden="1"/>
    </xf>
    <xf numFmtId="0" fontId="1" fillId="2" borderId="95" xfId="0" applyFont="1" applyFill="1" applyBorder="1" applyAlignment="1" applyProtection="1">
      <alignment horizontal="center"/>
      <protection hidden="1"/>
    </xf>
    <xf numFmtId="0" fontId="1" fillId="2" borderId="96" xfId="0" applyFont="1" applyFill="1" applyBorder="1" applyAlignment="1" applyProtection="1">
      <alignment horizontal="center"/>
      <protection hidden="1"/>
    </xf>
    <xf numFmtId="0" fontId="1" fillId="2" borderId="74" xfId="0" applyFont="1" applyFill="1" applyBorder="1" applyAlignment="1" applyProtection="1">
      <alignment horizontal="center" vertical="top"/>
      <protection locked="0"/>
    </xf>
    <xf numFmtId="0" fontId="1" fillId="2" borderId="40" xfId="0" applyFont="1" applyFill="1" applyBorder="1" applyAlignment="1" applyProtection="1">
      <alignment horizontal="center" vertical="top"/>
      <protection locked="0"/>
    </xf>
    <xf numFmtId="0" fontId="1" fillId="2" borderId="72" xfId="0" applyFont="1" applyFill="1" applyBorder="1" applyAlignment="1" applyProtection="1">
      <alignment horizontal="center" vertical="top"/>
      <protection locked="0"/>
    </xf>
    <xf numFmtId="0" fontId="1" fillId="2" borderId="66" xfId="0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" fillId="2" borderId="65" xfId="0" applyFont="1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2" fillId="2" borderId="97" xfId="0" applyFont="1" applyFill="1" applyBorder="1" applyAlignment="1">
      <alignment horizontal="center"/>
    </xf>
    <xf numFmtId="0" fontId="2" fillId="2" borderId="98" xfId="0" applyFont="1" applyFill="1" applyBorder="1" applyAlignment="1">
      <alignment/>
    </xf>
    <xf numFmtId="0" fontId="1" fillId="2" borderId="66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/>
      <protection locked="0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2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justify"/>
    </xf>
    <xf numFmtId="0" fontId="1" fillId="2" borderId="43" xfId="0" applyFont="1" applyFill="1" applyBorder="1" applyAlignment="1" applyProtection="1">
      <alignment horizontal="center" vertical="justify"/>
      <protection locked="0"/>
    </xf>
    <xf numFmtId="0" fontId="0" fillId="2" borderId="43" xfId="0" applyFont="1" applyFill="1" applyBorder="1" applyAlignment="1" applyProtection="1">
      <alignment horizontal="center" vertical="justify"/>
      <protection locked="0"/>
    </xf>
    <xf numFmtId="0" fontId="2" fillId="2" borderId="42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/>
    </xf>
    <xf numFmtId="0" fontId="4" fillId="7" borderId="59" xfId="0" applyFont="1" applyFill="1" applyBorder="1" applyAlignment="1">
      <alignment horizontal="center"/>
    </xf>
    <xf numFmtId="0" fontId="25" fillId="2" borderId="29" xfId="0" applyFont="1" applyFill="1" applyBorder="1" applyAlignment="1" applyProtection="1">
      <alignment horizontal="center" vertical="center"/>
      <protection/>
    </xf>
    <xf numFmtId="0" fontId="25" fillId="2" borderId="73" xfId="0" applyFont="1" applyFill="1" applyBorder="1" applyAlignment="1" applyProtection="1">
      <alignment horizontal="center" vertical="center"/>
      <protection/>
    </xf>
    <xf numFmtId="0" fontId="25" fillId="2" borderId="59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1" fontId="2" fillId="6" borderId="18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" fillId="2" borderId="84" xfId="0" applyFont="1" applyFill="1" applyBorder="1" applyAlignment="1" applyProtection="1">
      <alignment horizontal="center"/>
      <protection hidden="1"/>
    </xf>
    <xf numFmtId="0" fontId="0" fillId="2" borderId="101" xfId="0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5" fillId="7" borderId="39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8" fillId="7" borderId="39" xfId="0" applyFont="1" applyFill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39" xfId="0" applyFont="1" applyBorder="1" applyAlignment="1" applyProtection="1">
      <alignment horizontal="center"/>
      <protection/>
    </xf>
    <xf numFmtId="0" fontId="21" fillId="7" borderId="32" xfId="0" applyFont="1" applyFill="1" applyBorder="1" applyAlignment="1" applyProtection="1">
      <alignment horizontal="center"/>
      <protection/>
    </xf>
    <xf numFmtId="0" fontId="20" fillId="0" borderId="49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7" fillId="7" borderId="3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5" fillId="7" borderId="13" xfId="0" applyFont="1" applyFill="1" applyBorder="1" applyAlignment="1" applyProtection="1">
      <alignment horizontal="center"/>
      <protection/>
    </xf>
    <xf numFmtId="0" fontId="4" fillId="7" borderId="29" xfId="0" applyFont="1" applyFill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/>
    </xf>
    <xf numFmtId="0" fontId="0" fillId="7" borderId="59" xfId="0" applyFont="1" applyFill="1" applyBorder="1" applyAlignment="1">
      <alignment/>
    </xf>
    <xf numFmtId="14" fontId="2" fillId="5" borderId="29" xfId="0" applyNumberFormat="1" applyFont="1" applyFill="1" applyBorder="1" applyAlignment="1">
      <alignment horizontal="center"/>
    </xf>
    <xf numFmtId="14" fontId="2" fillId="5" borderId="59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72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4" fillId="5" borderId="66" xfId="0" applyFont="1" applyFill="1" applyBorder="1" applyAlignment="1">
      <alignment horizontal="center"/>
    </xf>
    <xf numFmtId="0" fontId="0" fillId="5" borderId="41" xfId="0" applyFont="1" applyFill="1" applyBorder="1" applyAlignment="1">
      <alignment/>
    </xf>
    <xf numFmtId="0" fontId="0" fillId="5" borderId="2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 patternType="gray125">
          <bgColor indexed="65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border/>
    </dxf>
    <dxf>
      <font>
        <color rgb="FFC0C0C0"/>
      </font>
      <border/>
    </dxf>
    <dxf>
      <font>
        <color rgb="FFFF0000"/>
      </font>
      <border/>
    </dxf>
    <dxf>
      <fill>
        <patternFill patternType="gray125"/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56</xdr:row>
      <xdr:rowOff>47625</xdr:rowOff>
    </xdr:from>
    <xdr:to>
      <xdr:col>13</xdr:col>
      <xdr:colOff>990600</xdr:colOff>
      <xdr:row>57</xdr:row>
      <xdr:rowOff>123825</xdr:rowOff>
    </xdr:to>
    <xdr:pic>
      <xdr:nvPicPr>
        <xdr:cNvPr id="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3821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0</xdr:row>
      <xdr:rowOff>38100</xdr:rowOff>
    </xdr:from>
    <xdr:to>
      <xdr:col>15</xdr:col>
      <xdr:colOff>857250</xdr:colOff>
      <xdr:row>1</xdr:row>
      <xdr:rowOff>28575</xdr:rowOff>
    </xdr:to>
    <xdr:pic>
      <xdr:nvPicPr>
        <xdr:cNvPr id="2" name="LoadUserFor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8100"/>
          <a:ext cx="8667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15</xdr:col>
      <xdr:colOff>866775</xdr:colOff>
      <xdr:row>0</xdr:row>
      <xdr:rowOff>38100</xdr:rowOff>
    </xdr:from>
    <xdr:to>
      <xdr:col>16</xdr:col>
      <xdr:colOff>66675</xdr:colOff>
      <xdr:row>1</xdr:row>
      <xdr:rowOff>28575</xdr:rowOff>
    </xdr:to>
    <xdr:pic>
      <xdr:nvPicPr>
        <xdr:cNvPr id="3" name="Clear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3810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airborne-aviation.com.a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5"/>
  <sheetViews>
    <sheetView tabSelected="1" workbookViewId="0" topLeftCell="A1">
      <selection activeCell="C1" sqref="C1:N1"/>
    </sheetView>
  </sheetViews>
  <sheetFormatPr defaultColWidth="9.140625" defaultRowHeight="12.75"/>
  <cols>
    <col min="1" max="1" width="12.28125" style="13" customWidth="1"/>
    <col min="2" max="2" width="6.00390625" style="13" customWidth="1"/>
    <col min="3" max="3" width="5.28125" style="13" customWidth="1"/>
    <col min="4" max="4" width="6.00390625" style="13" customWidth="1"/>
    <col min="5" max="5" width="5.28125" style="15" customWidth="1"/>
    <col min="6" max="6" width="6.28125" style="13" customWidth="1"/>
    <col min="7" max="7" width="6.00390625" style="15" customWidth="1"/>
    <col min="8" max="8" width="5.28125" style="15" customWidth="1"/>
    <col min="9" max="9" width="6.140625" style="13" customWidth="1"/>
    <col min="10" max="10" width="5.8515625" style="13" customWidth="1"/>
    <col min="11" max="11" width="7.421875" style="13" customWidth="1"/>
    <col min="12" max="12" width="7.140625" style="13" customWidth="1"/>
    <col min="13" max="13" width="7.7109375" style="13" customWidth="1"/>
    <col min="14" max="14" width="15.28125" style="13" customWidth="1"/>
    <col min="15" max="15" width="6.8515625" style="64" customWidth="1"/>
    <col min="16" max="16" width="27.8515625" style="13" customWidth="1"/>
    <col min="17" max="17" width="22.00390625" style="11" customWidth="1"/>
    <col min="18" max="20" width="20.421875" style="13" customWidth="1"/>
    <col min="21" max="41" width="20.421875" style="0" customWidth="1"/>
  </cols>
  <sheetData>
    <row r="1" spans="1:17" ht="21.75" customHeight="1" thickBot="1">
      <c r="A1" s="306"/>
      <c r="B1" s="307"/>
      <c r="C1" s="399" t="s">
        <v>61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1"/>
      <c r="O1" s="6"/>
      <c r="P1" s="12"/>
      <c r="Q1" s="12"/>
    </row>
    <row r="2" spans="1:16" ht="13.5" thickBot="1">
      <c r="A2" s="391" t="s">
        <v>6209</v>
      </c>
      <c r="B2" s="393" t="s">
        <v>6124</v>
      </c>
      <c r="C2" s="395" t="s">
        <v>3046</v>
      </c>
      <c r="D2" s="393" t="s">
        <v>6126</v>
      </c>
      <c r="E2" s="403" t="s">
        <v>2413</v>
      </c>
      <c r="F2" s="393" t="s">
        <v>6127</v>
      </c>
      <c r="G2" s="405" t="s">
        <v>6128</v>
      </c>
      <c r="H2" s="403" t="s">
        <v>6129</v>
      </c>
      <c r="I2" s="393" t="s">
        <v>6130</v>
      </c>
      <c r="J2" s="407" t="s">
        <v>6131</v>
      </c>
      <c r="K2" s="347" t="s">
        <v>3045</v>
      </c>
      <c r="L2" s="402" t="s">
        <v>6207</v>
      </c>
      <c r="M2" s="402" t="s">
        <v>6208</v>
      </c>
      <c r="N2" s="345" t="s">
        <v>2343</v>
      </c>
      <c r="O2" s="7"/>
      <c r="P2" s="11"/>
    </row>
    <row r="3" spans="1:17" ht="13.5" thickBot="1">
      <c r="A3" s="392"/>
      <c r="B3" s="394"/>
      <c r="C3" s="396"/>
      <c r="D3" s="394"/>
      <c r="E3" s="404"/>
      <c r="F3" s="394"/>
      <c r="G3" s="406"/>
      <c r="H3" s="404"/>
      <c r="I3" s="394"/>
      <c r="J3" s="408"/>
      <c r="K3" s="348"/>
      <c r="L3" s="394"/>
      <c r="M3" s="394"/>
      <c r="N3" s="346"/>
      <c r="O3" s="7"/>
      <c r="P3" s="397" t="s">
        <v>525</v>
      </c>
      <c r="Q3" s="398"/>
    </row>
    <row r="4" spans="1:18" ht="12.75">
      <c r="A4" s="42"/>
      <c r="B4" s="43"/>
      <c r="C4" s="43"/>
      <c r="D4" s="44" t="str">
        <f>'Calculation Page'!V3</f>
        <v> </v>
      </c>
      <c r="E4" s="45"/>
      <c r="F4" s="46"/>
      <c r="G4" s="273"/>
      <c r="H4" s="270"/>
      <c r="I4" s="270"/>
      <c r="J4" s="275"/>
      <c r="K4" s="271"/>
      <c r="L4" s="272"/>
      <c r="M4" s="272"/>
      <c r="N4" s="47"/>
      <c r="O4" s="8"/>
      <c r="P4" s="93" t="str">
        <f>'Calculation Page'!F3</f>
        <v>NOTHING ENTERED</v>
      </c>
      <c r="Q4" s="94" t="str">
        <f>'Calculation Page'!G3&amp;" "&amp;'Calculation Page'!H3</f>
        <v> </v>
      </c>
      <c r="R4" s="15"/>
    </row>
    <row r="5" spans="1:18" ht="12.75">
      <c r="A5" s="16"/>
      <c r="B5" s="17"/>
      <c r="C5" s="18" t="str">
        <f>'Calculation Page'!U4</f>
        <v> </v>
      </c>
      <c r="D5" s="18" t="str">
        <f>'Calculation Page'!V4</f>
        <v> </v>
      </c>
      <c r="E5" s="19" t="str">
        <f>'Calculation Page'!X4</f>
        <v> </v>
      </c>
      <c r="F5" s="92"/>
      <c r="G5" s="274" t="str">
        <f>'Calculation Page'!AB4</f>
        <v> </v>
      </c>
      <c r="H5" s="21" t="str">
        <f>'Calculation Page'!AC4</f>
        <v> </v>
      </c>
      <c r="I5" s="21" t="str">
        <f>'Calculation Page'!T4</f>
        <v> </v>
      </c>
      <c r="J5" s="276" t="str">
        <f>'Calculation Page'!AD4</f>
        <v> </v>
      </c>
      <c r="K5" s="258"/>
      <c r="L5" s="267"/>
      <c r="M5" s="267"/>
      <c r="N5" s="23"/>
      <c r="O5" s="8"/>
      <c r="P5" s="95" t="str">
        <f>'Calculation Page'!F4</f>
        <v>NOTHING ENTERED</v>
      </c>
      <c r="Q5" s="94" t="str">
        <f>'Calculation Page'!G4&amp;" "&amp;'Calculation Page'!H4</f>
        <v> </v>
      </c>
      <c r="R5" s="15"/>
    </row>
    <row r="6" spans="1:18" ht="12.75">
      <c r="A6" s="16"/>
      <c r="B6" s="17"/>
      <c r="C6" s="18" t="str">
        <f>'Calculation Page'!U5</f>
        <v> </v>
      </c>
      <c r="D6" s="18" t="str">
        <f>'Calculation Page'!V5</f>
        <v> </v>
      </c>
      <c r="E6" s="19" t="str">
        <f>'Calculation Page'!X5</f>
        <v> </v>
      </c>
      <c r="F6" s="20"/>
      <c r="G6" s="274" t="str">
        <f>'Calculation Page'!AB5</f>
        <v> </v>
      </c>
      <c r="H6" s="21" t="str">
        <f>'Calculation Page'!AC5</f>
        <v> </v>
      </c>
      <c r="I6" s="21" t="str">
        <f>'Calculation Page'!T5</f>
        <v> </v>
      </c>
      <c r="J6" s="276" t="str">
        <f>'Calculation Page'!AD5</f>
        <v> </v>
      </c>
      <c r="K6" s="258"/>
      <c r="L6" s="267"/>
      <c r="M6" s="267"/>
      <c r="N6" s="23"/>
      <c r="O6" s="8"/>
      <c r="P6" s="95" t="str">
        <f>'Calculation Page'!F5</f>
        <v>NOTHING ENTERED</v>
      </c>
      <c r="Q6" s="94" t="str">
        <f>'Calculation Page'!G5&amp;" "&amp;'Calculation Page'!H5</f>
        <v> </v>
      </c>
      <c r="R6" s="15"/>
    </row>
    <row r="7" spans="1:18" ht="12.75">
      <c r="A7" s="16"/>
      <c r="B7" s="17"/>
      <c r="C7" s="18" t="str">
        <f>'Calculation Page'!U6</f>
        <v> </v>
      </c>
      <c r="D7" s="18" t="str">
        <f>'Calculation Page'!V6</f>
        <v> </v>
      </c>
      <c r="E7" s="19" t="str">
        <f>'Calculation Page'!X6</f>
        <v> </v>
      </c>
      <c r="F7" s="20"/>
      <c r="G7" s="274" t="str">
        <f>'Calculation Page'!AB6</f>
        <v> </v>
      </c>
      <c r="H7" s="21" t="str">
        <f>'Calculation Page'!AC6</f>
        <v> </v>
      </c>
      <c r="I7" s="21" t="str">
        <f>'Calculation Page'!T6</f>
        <v> </v>
      </c>
      <c r="J7" s="276" t="str">
        <f>'Calculation Page'!AD6</f>
        <v> </v>
      </c>
      <c r="K7" s="259"/>
      <c r="L7" s="267"/>
      <c r="M7" s="267"/>
      <c r="N7" s="23"/>
      <c r="O7" s="8"/>
      <c r="P7" s="95" t="str">
        <f>'Calculation Page'!F6</f>
        <v>NOTHING ENTERED</v>
      </c>
      <c r="Q7" s="94" t="str">
        <f>'Calculation Page'!G6&amp;" "&amp;'Calculation Page'!H6</f>
        <v> </v>
      </c>
      <c r="R7" s="15"/>
    </row>
    <row r="8" spans="1:18" ht="12.75">
      <c r="A8" s="16"/>
      <c r="B8" s="17"/>
      <c r="C8" s="18" t="str">
        <f>'Calculation Page'!U7</f>
        <v> </v>
      </c>
      <c r="D8" s="18" t="str">
        <f>'Calculation Page'!V7</f>
        <v> </v>
      </c>
      <c r="E8" s="19" t="str">
        <f>'Calculation Page'!X7</f>
        <v> </v>
      </c>
      <c r="F8" s="20"/>
      <c r="G8" s="274" t="str">
        <f>'Calculation Page'!AB7</f>
        <v> </v>
      </c>
      <c r="H8" s="21" t="str">
        <f>'Calculation Page'!AC7</f>
        <v> </v>
      </c>
      <c r="I8" s="21" t="str">
        <f>'Calculation Page'!T7</f>
        <v> </v>
      </c>
      <c r="J8" s="276" t="str">
        <f>'Calculation Page'!AD7</f>
        <v> </v>
      </c>
      <c r="K8" s="259"/>
      <c r="L8" s="267"/>
      <c r="M8" s="267"/>
      <c r="N8" s="23"/>
      <c r="O8" s="8"/>
      <c r="P8" s="95" t="str">
        <f>'Calculation Page'!F7</f>
        <v>NOTHING ENTERED</v>
      </c>
      <c r="Q8" s="94" t="str">
        <f>'Calculation Page'!G7&amp;" "&amp;'Calculation Page'!H7</f>
        <v> </v>
      </c>
      <c r="R8" s="15"/>
    </row>
    <row r="9" spans="1:18" ht="12.75">
      <c r="A9" s="16"/>
      <c r="B9" s="17"/>
      <c r="C9" s="18" t="str">
        <f>'Calculation Page'!U8</f>
        <v> </v>
      </c>
      <c r="D9" s="18" t="str">
        <f>'Calculation Page'!V8</f>
        <v> </v>
      </c>
      <c r="E9" s="19" t="str">
        <f>'Calculation Page'!X8</f>
        <v> </v>
      </c>
      <c r="F9" s="20"/>
      <c r="G9" s="274" t="str">
        <f>'Calculation Page'!AB8</f>
        <v> </v>
      </c>
      <c r="H9" s="21" t="str">
        <f>'Calculation Page'!AC8</f>
        <v> </v>
      </c>
      <c r="I9" s="21" t="str">
        <f>'Calculation Page'!T8</f>
        <v> </v>
      </c>
      <c r="J9" s="276" t="str">
        <f>'Calculation Page'!AD8</f>
        <v> </v>
      </c>
      <c r="K9" s="259"/>
      <c r="L9" s="267"/>
      <c r="M9" s="267"/>
      <c r="N9" s="23"/>
      <c r="O9" s="8"/>
      <c r="P9" s="95" t="str">
        <f>'Calculation Page'!F8</f>
        <v>NOTHING ENTERED</v>
      </c>
      <c r="Q9" s="94" t="str">
        <f>'Calculation Page'!G8&amp;" "&amp;'Calculation Page'!H8</f>
        <v> </v>
      </c>
      <c r="R9" s="15"/>
    </row>
    <row r="10" spans="1:18" ht="12.75">
      <c r="A10" s="16"/>
      <c r="B10" s="17"/>
      <c r="C10" s="18" t="str">
        <f>'Calculation Page'!U9</f>
        <v> </v>
      </c>
      <c r="D10" s="18" t="str">
        <f>'Calculation Page'!V9</f>
        <v> </v>
      </c>
      <c r="E10" s="19" t="str">
        <f>'Calculation Page'!X9</f>
        <v> </v>
      </c>
      <c r="F10" s="20"/>
      <c r="G10" s="274" t="str">
        <f>'Calculation Page'!AB9</f>
        <v> </v>
      </c>
      <c r="H10" s="21" t="str">
        <f>'Calculation Page'!AC9</f>
        <v> </v>
      </c>
      <c r="I10" s="21" t="str">
        <f>'Calculation Page'!T9</f>
        <v> </v>
      </c>
      <c r="J10" s="276" t="str">
        <f>'Calculation Page'!AD9</f>
        <v> </v>
      </c>
      <c r="K10" s="258"/>
      <c r="L10" s="267"/>
      <c r="M10" s="267"/>
      <c r="N10" s="23"/>
      <c r="O10" s="8"/>
      <c r="P10" s="95" t="str">
        <f>'Calculation Page'!F9</f>
        <v>NOTHING ENTERED</v>
      </c>
      <c r="Q10" s="94" t="str">
        <f>'Calculation Page'!G9&amp;" "&amp;'Calculation Page'!H9</f>
        <v> </v>
      </c>
      <c r="R10" s="15"/>
    </row>
    <row r="11" spans="1:18" ht="12.75">
      <c r="A11" s="16"/>
      <c r="B11" s="17"/>
      <c r="C11" s="18" t="str">
        <f>'Calculation Page'!U10</f>
        <v> </v>
      </c>
      <c r="D11" s="18" t="str">
        <f>'Calculation Page'!V10</f>
        <v> </v>
      </c>
      <c r="E11" s="19" t="str">
        <f>'Calculation Page'!X10</f>
        <v> </v>
      </c>
      <c r="F11" s="20"/>
      <c r="G11" s="274" t="str">
        <f>'Calculation Page'!AB10</f>
        <v> </v>
      </c>
      <c r="H11" s="21" t="str">
        <f>'Calculation Page'!AC10</f>
        <v> </v>
      </c>
      <c r="I11" s="21" t="str">
        <f>'Calculation Page'!T10</f>
        <v> </v>
      </c>
      <c r="J11" s="276" t="str">
        <f>'Calculation Page'!AD10</f>
        <v> </v>
      </c>
      <c r="K11" s="258"/>
      <c r="L11" s="267"/>
      <c r="M11" s="267"/>
      <c r="N11" s="23"/>
      <c r="O11" s="8"/>
      <c r="P11" s="95" t="str">
        <f>'Calculation Page'!F10</f>
        <v>NOTHING ENTERED</v>
      </c>
      <c r="Q11" s="94" t="str">
        <f>'Calculation Page'!G10&amp;" "&amp;'Calculation Page'!H10</f>
        <v> </v>
      </c>
      <c r="R11" s="15"/>
    </row>
    <row r="12" spans="1:18" ht="12.75">
      <c r="A12" s="16"/>
      <c r="B12" s="17"/>
      <c r="C12" s="18" t="str">
        <f>'Calculation Page'!U11</f>
        <v> </v>
      </c>
      <c r="D12" s="18" t="str">
        <f>'Calculation Page'!V11</f>
        <v> </v>
      </c>
      <c r="E12" s="19" t="str">
        <f>'Calculation Page'!X11</f>
        <v> </v>
      </c>
      <c r="F12" s="20"/>
      <c r="G12" s="274" t="str">
        <f>'Calculation Page'!AB11</f>
        <v> </v>
      </c>
      <c r="H12" s="21" t="str">
        <f>'Calculation Page'!AC11</f>
        <v> </v>
      </c>
      <c r="I12" s="21" t="str">
        <f>'Calculation Page'!T11</f>
        <v> </v>
      </c>
      <c r="J12" s="276" t="str">
        <f>'Calculation Page'!AD11</f>
        <v> </v>
      </c>
      <c r="K12" s="259"/>
      <c r="L12" s="267"/>
      <c r="M12" s="267"/>
      <c r="N12" s="23"/>
      <c r="O12" s="8"/>
      <c r="P12" s="95" t="str">
        <f>'Calculation Page'!F11</f>
        <v>NOTHING ENTERED</v>
      </c>
      <c r="Q12" s="94" t="str">
        <f>'Calculation Page'!G11&amp;" "&amp;'Calculation Page'!H11</f>
        <v> </v>
      </c>
      <c r="R12" s="15"/>
    </row>
    <row r="13" spans="1:18" ht="12.75">
      <c r="A13" s="16"/>
      <c r="B13" s="17"/>
      <c r="C13" s="18" t="str">
        <f>'Calculation Page'!U12</f>
        <v> </v>
      </c>
      <c r="D13" s="18" t="str">
        <f>'Calculation Page'!V12</f>
        <v> </v>
      </c>
      <c r="E13" s="19" t="str">
        <f>'Calculation Page'!X12</f>
        <v> </v>
      </c>
      <c r="F13" s="20"/>
      <c r="G13" s="274" t="str">
        <f>'Calculation Page'!AB12</f>
        <v> </v>
      </c>
      <c r="H13" s="21" t="str">
        <f>'Calculation Page'!AC12</f>
        <v> </v>
      </c>
      <c r="I13" s="21" t="str">
        <f>'Calculation Page'!T12</f>
        <v> </v>
      </c>
      <c r="J13" s="276" t="str">
        <f>'Calculation Page'!AD12</f>
        <v> </v>
      </c>
      <c r="K13" s="259"/>
      <c r="L13" s="267"/>
      <c r="M13" s="267"/>
      <c r="N13" s="23"/>
      <c r="O13" s="8"/>
      <c r="P13" s="95" t="str">
        <f>'Calculation Page'!F12</f>
        <v>NOTHING ENTERED</v>
      </c>
      <c r="Q13" s="94" t="str">
        <f>'Calculation Page'!G12&amp;" "&amp;'Calculation Page'!H12</f>
        <v> </v>
      </c>
      <c r="R13" s="15"/>
    </row>
    <row r="14" spans="1:18" ht="12.75">
      <c r="A14" s="16"/>
      <c r="B14" s="17"/>
      <c r="C14" s="18" t="str">
        <f>'Calculation Page'!U13</f>
        <v> </v>
      </c>
      <c r="D14" s="18" t="str">
        <f>'Calculation Page'!V13</f>
        <v> </v>
      </c>
      <c r="E14" s="19" t="str">
        <f>'Calculation Page'!X13</f>
        <v> </v>
      </c>
      <c r="F14" s="20"/>
      <c r="G14" s="274" t="str">
        <f>'Calculation Page'!AB13</f>
        <v> </v>
      </c>
      <c r="H14" s="21" t="str">
        <f>'Calculation Page'!AC13</f>
        <v> </v>
      </c>
      <c r="I14" s="21" t="str">
        <f>'Calculation Page'!T13</f>
        <v> </v>
      </c>
      <c r="J14" s="276" t="str">
        <f>'Calculation Page'!AD13</f>
        <v> </v>
      </c>
      <c r="K14" s="259"/>
      <c r="L14" s="267"/>
      <c r="M14" s="267"/>
      <c r="N14" s="23"/>
      <c r="O14" s="8"/>
      <c r="P14" s="95" t="str">
        <f>'Calculation Page'!F13</f>
        <v>NOTHING ENTERED</v>
      </c>
      <c r="Q14" s="94" t="str">
        <f>'Calculation Page'!G13&amp;" "&amp;'Calculation Page'!H13</f>
        <v> </v>
      </c>
      <c r="R14" s="15"/>
    </row>
    <row r="15" spans="1:18" ht="12.75">
      <c r="A15" s="16"/>
      <c r="B15" s="17"/>
      <c r="C15" s="18" t="str">
        <f>'Calculation Page'!U14</f>
        <v> </v>
      </c>
      <c r="D15" s="18" t="str">
        <f>'Calculation Page'!V14</f>
        <v> </v>
      </c>
      <c r="E15" s="19" t="str">
        <f>'Calculation Page'!X14</f>
        <v> </v>
      </c>
      <c r="F15" s="20"/>
      <c r="G15" s="274" t="str">
        <f>'Calculation Page'!AB14</f>
        <v> </v>
      </c>
      <c r="H15" s="21" t="str">
        <f>'Calculation Page'!AC14</f>
        <v> </v>
      </c>
      <c r="I15" s="21" t="str">
        <f>'Calculation Page'!T14</f>
        <v> </v>
      </c>
      <c r="J15" s="276" t="str">
        <f>'Calculation Page'!AD14</f>
        <v> </v>
      </c>
      <c r="K15" s="258"/>
      <c r="L15" s="267"/>
      <c r="M15" s="267"/>
      <c r="N15" s="23"/>
      <c r="O15" s="8"/>
      <c r="P15" s="95" t="str">
        <f>'Calculation Page'!F14</f>
        <v>NOTHING ENTERED</v>
      </c>
      <c r="Q15" s="94" t="str">
        <f>'Calculation Page'!G14&amp;" "&amp;'Calculation Page'!H14</f>
        <v> </v>
      </c>
      <c r="R15" s="15"/>
    </row>
    <row r="16" spans="1:18" ht="12.75">
      <c r="A16" s="16"/>
      <c r="B16" s="17"/>
      <c r="C16" s="18" t="str">
        <f>'Calculation Page'!U15</f>
        <v> </v>
      </c>
      <c r="D16" s="18" t="str">
        <f>'Calculation Page'!V15</f>
        <v> </v>
      </c>
      <c r="E16" s="19" t="str">
        <f>'Calculation Page'!X15</f>
        <v> </v>
      </c>
      <c r="F16" s="20"/>
      <c r="G16" s="274" t="str">
        <f>'Calculation Page'!AB15</f>
        <v> </v>
      </c>
      <c r="H16" s="21" t="str">
        <f>'Calculation Page'!AC15</f>
        <v> </v>
      </c>
      <c r="I16" s="21" t="str">
        <f>'Calculation Page'!T15</f>
        <v> </v>
      </c>
      <c r="J16" s="276" t="str">
        <f>'Calculation Page'!AD15</f>
        <v> </v>
      </c>
      <c r="K16" s="259"/>
      <c r="L16" s="267"/>
      <c r="M16" s="267"/>
      <c r="N16" s="23"/>
      <c r="O16" s="8"/>
      <c r="P16" s="95" t="str">
        <f>'Calculation Page'!F15</f>
        <v>NOTHING ENTERED</v>
      </c>
      <c r="Q16" s="94" t="str">
        <f>'Calculation Page'!G15&amp;" "&amp;'Calculation Page'!H15</f>
        <v> </v>
      </c>
      <c r="R16" s="15"/>
    </row>
    <row r="17" spans="1:18" ht="13.5" thickBot="1">
      <c r="A17" s="24"/>
      <c r="B17" s="25"/>
      <c r="C17" s="18" t="str">
        <f>'Calculation Page'!U16</f>
        <v> </v>
      </c>
      <c r="D17" s="26" t="str">
        <f>'Calculation Page'!V16</f>
        <v> </v>
      </c>
      <c r="E17" s="19" t="str">
        <f>'Calculation Page'!X16</f>
        <v> </v>
      </c>
      <c r="F17" s="27"/>
      <c r="G17" s="274" t="str">
        <f>'Calculation Page'!AB16</f>
        <v> </v>
      </c>
      <c r="H17" s="21" t="str">
        <f>'Calculation Page'!AC16</f>
        <v> </v>
      </c>
      <c r="I17" s="21" t="str">
        <f>'Calculation Page'!T16</f>
        <v> </v>
      </c>
      <c r="J17" s="276" t="str">
        <f>'Calculation Page'!AD16</f>
        <v> </v>
      </c>
      <c r="K17" s="260"/>
      <c r="L17" s="268"/>
      <c r="M17" s="268"/>
      <c r="N17" s="28"/>
      <c r="O17" s="8"/>
      <c r="P17" s="95" t="str">
        <f>'Calculation Page'!F16</f>
        <v>NOTHING ENTERED</v>
      </c>
      <c r="Q17" s="94" t="str">
        <f>'Calculation Page'!G16&amp;" "&amp;'Calculation Page'!H16</f>
        <v> </v>
      </c>
      <c r="R17" s="15"/>
    </row>
    <row r="18" spans="1:17" ht="13.5" thickBot="1">
      <c r="A18" s="76">
        <f>IF(B20="","","DUTY ON:")</f>
      </c>
      <c r="B18" s="326"/>
      <c r="C18" s="327"/>
      <c r="D18" s="330"/>
      <c r="E18" s="331"/>
      <c r="F18" s="157" t="s">
        <v>2867</v>
      </c>
      <c r="G18" s="158" t="s">
        <v>2868</v>
      </c>
      <c r="H18" s="378" t="s">
        <v>2869</v>
      </c>
      <c r="I18" s="379"/>
      <c r="J18" s="159" t="s">
        <v>2870</v>
      </c>
      <c r="K18" s="160" t="s">
        <v>7819</v>
      </c>
      <c r="L18" s="366">
        <f>IF('Calculation Page'!E44=0,"",'Calculation Page'!E44)</f>
      </c>
      <c r="M18" s="367"/>
      <c r="N18" s="29">
        <f>IF('Calculation Page'!F44=0,"",'Calculation Page'!F44)</f>
      </c>
      <c r="O18" s="8"/>
      <c r="P18" s="30"/>
      <c r="Q18" s="31"/>
    </row>
    <row r="19" spans="1:17" ht="12.75">
      <c r="A19" s="77">
        <f>IF(B20="","","DUTY OFF:")</f>
      </c>
      <c r="B19" s="328"/>
      <c r="C19" s="329"/>
      <c r="D19" s="332"/>
      <c r="E19" s="333"/>
      <c r="F19" s="277"/>
      <c r="G19" s="278"/>
      <c r="H19" s="382">
        <f>IF(B1="","",IF(SUM(F19,G19)&gt;(HLOOKUP(B1,'Aircraft Reference Card'!B3:P7,2,FALSE)),"CHECK FUEL"," "))</f>
      </c>
      <c r="I19" s="383"/>
      <c r="J19" s="173"/>
      <c r="K19" s="161" t="s">
        <v>6176</v>
      </c>
      <c r="L19" s="343">
        <f>IF(L18="","",IF('Calculation Page'!E49="NO DATA","NO DATA",'Calculation Page'!E49&amp;" FT"))</f>
      </c>
      <c r="M19" s="359"/>
      <c r="N19" s="32">
        <f>IF(N18="","",IF('Calculation Page'!F49="NO DATA","NO DATA",'Calculation Page'!F49&amp;" FT"))</f>
      </c>
      <c r="O19" s="8"/>
      <c r="P19" s="30"/>
      <c r="Q19" s="31"/>
    </row>
    <row r="20" spans="1:17" ht="12.75">
      <c r="A20" s="78"/>
      <c r="B20" s="334">
        <f>IF(AND('Calculation Page'!E31=" ",'Calculation Page'!E32=" "),"",'Calculation Page'!E31&amp;"-"&amp;'Calculation Page'!E32)</f>
      </c>
      <c r="C20" s="335"/>
      <c r="D20" s="334">
        <f>IF(AND('Calculation Page'!E33=" ",'Calculation Page'!E34=" "),"",'Calculation Page'!E33&amp;"-"&amp;'Calculation Page'!E34)</f>
      </c>
      <c r="E20" s="336"/>
      <c r="F20" s="36"/>
      <c r="G20" s="22"/>
      <c r="H20" s="380"/>
      <c r="I20" s="381"/>
      <c r="J20" s="23"/>
      <c r="K20" s="162" t="s">
        <v>6369</v>
      </c>
      <c r="L20" s="360">
        <f>'Calculation Page'!E47</f>
      </c>
      <c r="M20" s="361"/>
      <c r="N20" s="33">
        <f>'Calculation Page'!F47</f>
      </c>
      <c r="O20" s="8"/>
      <c r="P20" s="30"/>
      <c r="Q20" s="31"/>
    </row>
    <row r="21" spans="1:17" ht="12.75">
      <c r="A21" s="79">
        <f>IF(B20="","","TAXI:")</f>
      </c>
      <c r="B21" s="337"/>
      <c r="C21" s="338"/>
      <c r="D21" s="341"/>
      <c r="E21" s="342"/>
      <c r="F21" s="36"/>
      <c r="G21" s="22"/>
      <c r="H21" s="380"/>
      <c r="I21" s="381"/>
      <c r="J21" s="23"/>
      <c r="K21" s="161" t="s">
        <v>1761</v>
      </c>
      <c r="L21" s="368">
        <f>'Calculation Page'!E48</f>
      </c>
      <c r="M21" s="359"/>
      <c r="N21" s="33">
        <f>'Calculation Page'!F48</f>
      </c>
      <c r="O21" s="8"/>
      <c r="P21" s="30"/>
      <c r="Q21" s="31"/>
    </row>
    <row r="22" spans="1:17" ht="12.75">
      <c r="A22" s="80">
        <f>IF(B20="","","TO:")</f>
      </c>
      <c r="B22" s="339"/>
      <c r="C22" s="340"/>
      <c r="D22" s="343"/>
      <c r="E22" s="344"/>
      <c r="F22" s="36"/>
      <c r="G22" s="22"/>
      <c r="H22" s="380"/>
      <c r="I22" s="381"/>
      <c r="J22" s="23"/>
      <c r="K22" s="163" t="s">
        <v>7391</v>
      </c>
      <c r="L22" s="369">
        <f>IF(L18="","",IF(ISERR('Calculation Page'!E51),"NO DATA",'Calculation Page'!E51&amp;"m"))</f>
      </c>
      <c r="M22" s="370"/>
      <c r="N22" s="34">
        <f>IF(N18="","",IF(ISERR('Calculation Page'!F51),"NO DATA",'Calculation Page'!F51&amp;"m"))</f>
      </c>
      <c r="O22" s="8"/>
      <c r="P22" s="30"/>
      <c r="Q22" s="31"/>
    </row>
    <row r="23" spans="1:17" ht="13.5" thickBot="1">
      <c r="A23" s="80">
        <f>IF(B20="","","LND:")</f>
      </c>
      <c r="B23" s="339"/>
      <c r="C23" s="340"/>
      <c r="D23" s="343"/>
      <c r="E23" s="344"/>
      <c r="F23" s="36"/>
      <c r="G23" s="22"/>
      <c r="H23" s="380"/>
      <c r="I23" s="381"/>
      <c r="J23" s="23"/>
      <c r="K23" s="164" t="s">
        <v>7392</v>
      </c>
      <c r="L23" s="352">
        <f>IF(L18="","",IF(ISERR('Calculation Page'!E55),"NO DATA",'Calculation Page'!E55&amp;"m"))</f>
      </c>
      <c r="M23" s="353"/>
      <c r="N23" s="66">
        <f>IF(N18="","",IF(ISERR('Calculation Page'!F55),"NO DATA",'Calculation Page'!F55&amp;"m"))</f>
      </c>
      <c r="O23" s="65"/>
      <c r="P23" s="30"/>
      <c r="Q23" s="31"/>
    </row>
    <row r="24" spans="1:17" ht="12.75">
      <c r="A24" s="77">
        <f>IF(B20="","","SDN:")</f>
      </c>
      <c r="B24" s="328"/>
      <c r="C24" s="329"/>
      <c r="D24" s="332"/>
      <c r="E24" s="333"/>
      <c r="F24" s="36"/>
      <c r="G24" s="22"/>
      <c r="H24" s="380"/>
      <c r="I24" s="381"/>
      <c r="J24" s="23"/>
      <c r="K24" s="165" t="s">
        <v>7819</v>
      </c>
      <c r="L24" s="357"/>
      <c r="M24" s="358"/>
      <c r="N24" s="35"/>
      <c r="O24" s="8"/>
      <c r="P24" s="30"/>
      <c r="Q24" s="31"/>
    </row>
    <row r="25" spans="1:17" ht="12.75">
      <c r="A25" s="81"/>
      <c r="B25" s="334">
        <f>IF(AND('Calculation Page'!E35=" ",'Calculation Page'!E36=" "),"",'Calculation Page'!E35&amp;"-"&amp;'Calculation Page'!E36)</f>
      </c>
      <c r="C25" s="335"/>
      <c r="D25" s="334">
        <f>IF(AND('Calculation Page'!E37=" ",'Calculation Page'!E38=" "),"",'Calculation Page'!E37&amp;"-"&amp;'Calculation Page'!E38)</f>
      </c>
      <c r="E25" s="335"/>
      <c r="F25" s="36"/>
      <c r="G25" s="22"/>
      <c r="H25" s="380"/>
      <c r="I25" s="381"/>
      <c r="J25" s="23"/>
      <c r="K25" s="161" t="s">
        <v>6176</v>
      </c>
      <c r="L25" s="343">
        <f>IF(L24=0,"",IF('Calculation Page'!G49="NO DATA","NO DATA",'Calculation Page'!G49&amp;" FT"))</f>
      </c>
      <c r="M25" s="359"/>
      <c r="N25" s="32">
        <f>IF(N24=0,"",IF('Calculation Page'!H49="NO DATA","NO DATA",'Calculation Page'!H49&amp;" FT"))</f>
      </c>
      <c r="O25" s="65"/>
      <c r="P25" s="30"/>
      <c r="Q25" s="31"/>
    </row>
    <row r="26" spans="1:17" ht="12.75">
      <c r="A26" s="79">
        <f>IF(B25="","","TAXI:")</f>
      </c>
      <c r="B26" s="341"/>
      <c r="C26" s="409"/>
      <c r="D26" s="341"/>
      <c r="E26" s="342"/>
      <c r="F26" s="36"/>
      <c r="G26" s="22"/>
      <c r="H26" s="374"/>
      <c r="I26" s="375"/>
      <c r="J26" s="37"/>
      <c r="K26" s="161" t="s">
        <v>6369</v>
      </c>
      <c r="L26" s="360">
        <f>'Calculation Page'!G47</f>
      </c>
      <c r="M26" s="361"/>
      <c r="N26" s="38">
        <f>'Calculation Page'!H47</f>
      </c>
      <c r="O26" s="8"/>
      <c r="P26" s="30"/>
      <c r="Q26" s="31"/>
    </row>
    <row r="27" spans="1:17" ht="12.75">
      <c r="A27" s="80">
        <f>IF(B25="","","TO:")</f>
      </c>
      <c r="B27" s="343"/>
      <c r="C27" s="359"/>
      <c r="D27" s="343"/>
      <c r="E27" s="344"/>
      <c r="F27" s="36"/>
      <c r="G27" s="22"/>
      <c r="H27" s="374"/>
      <c r="I27" s="375"/>
      <c r="J27" s="37"/>
      <c r="K27" s="161" t="s">
        <v>1761</v>
      </c>
      <c r="L27" s="360">
        <f>'Calculation Page'!G48</f>
      </c>
      <c r="M27" s="361"/>
      <c r="N27" s="38">
        <f>'Calculation Page'!H48</f>
      </c>
      <c r="O27" s="8"/>
      <c r="P27" s="30"/>
      <c r="Q27" s="31"/>
    </row>
    <row r="28" spans="1:17" ht="12.75">
      <c r="A28" s="80">
        <f>IF(B25="","","LND:")</f>
      </c>
      <c r="B28" s="343"/>
      <c r="C28" s="359"/>
      <c r="D28" s="343"/>
      <c r="E28" s="344"/>
      <c r="F28" s="36"/>
      <c r="G28" s="22"/>
      <c r="H28" s="374"/>
      <c r="I28" s="375"/>
      <c r="J28" s="37"/>
      <c r="K28" s="161" t="s">
        <v>7391</v>
      </c>
      <c r="L28" s="369">
        <f>IF(L24=0,"",IF(ISERR('Calculation Page'!G51),"NO DATA",'Calculation Page'!G51&amp;"m"))</f>
      </c>
      <c r="M28" s="370"/>
      <c r="N28" s="32">
        <f>IF(N24=0,"",IF(ISERR('Calculation Page'!H51),"NO DATA",'Calculation Page'!H51&amp;"m"))</f>
      </c>
      <c r="O28" s="8"/>
      <c r="P28" s="30"/>
      <c r="Q28" s="31"/>
    </row>
    <row r="29" spans="1:17" ht="13.5" thickBot="1">
      <c r="A29" s="82">
        <f>IF(B25="","","SDN:")</f>
      </c>
      <c r="B29" s="352"/>
      <c r="C29" s="353"/>
      <c r="D29" s="352"/>
      <c r="E29" s="410"/>
      <c r="F29" s="39"/>
      <c r="G29" s="40"/>
      <c r="H29" s="376"/>
      <c r="I29" s="377"/>
      <c r="J29" s="41"/>
      <c r="K29" s="164" t="s">
        <v>7392</v>
      </c>
      <c r="L29" s="352">
        <f>IF(L24=0,"",IF(ISERR('Calculation Page'!G55),"NO DATA",'Calculation Page'!G55&amp;"m"))</f>
      </c>
      <c r="M29" s="353"/>
      <c r="N29" s="66">
        <f>IF(N24=0,"",IF(ISERR('Calculation Page'!H55),"NO DATA",'Calculation Page'!H55&amp;"m"))</f>
      </c>
      <c r="O29" s="8"/>
      <c r="P29" s="30"/>
      <c r="Q29" s="31"/>
    </row>
    <row r="30" spans="1:17" ht="12.75">
      <c r="A30" s="42"/>
      <c r="B30" s="43"/>
      <c r="C30" s="44" t="str">
        <f>'Calculation Page'!U17</f>
        <v> </v>
      </c>
      <c r="D30" s="44" t="str">
        <f>'Calculation Page'!V17</f>
        <v> </v>
      </c>
      <c r="E30" s="45" t="str">
        <f>'Calculation Page'!X17</f>
        <v> </v>
      </c>
      <c r="F30" s="14"/>
      <c r="G30" s="274" t="str">
        <f>'Calculation Page'!AB17</f>
        <v> </v>
      </c>
      <c r="H30" s="21" t="str">
        <f>'Calculation Page'!AC17</f>
        <v> </v>
      </c>
      <c r="I30" s="21" t="str">
        <f>'Calculation Page'!T17</f>
        <v> </v>
      </c>
      <c r="J30" s="276" t="str">
        <f>'Calculation Page'!AD17</f>
        <v> </v>
      </c>
      <c r="K30" s="261"/>
      <c r="L30" s="46"/>
      <c r="M30" s="46"/>
      <c r="N30" s="47"/>
      <c r="O30" s="8"/>
      <c r="P30" s="96" t="str">
        <f>'Calculation Page'!F17</f>
        <v>NOTHING ENTERED</v>
      </c>
      <c r="Q30" s="94" t="str">
        <f>'Calculation Page'!G17&amp;" "&amp;'Calculation Page'!H17</f>
        <v> </v>
      </c>
    </row>
    <row r="31" spans="1:17" ht="12.75">
      <c r="A31" s="16"/>
      <c r="B31" s="17"/>
      <c r="C31" s="44" t="str">
        <f>'Calculation Page'!U18</f>
        <v> </v>
      </c>
      <c r="D31" s="44" t="str">
        <f>'Calculation Page'!V18</f>
        <v> </v>
      </c>
      <c r="E31" s="45" t="str">
        <f>'Calculation Page'!X18</f>
        <v> </v>
      </c>
      <c r="F31" s="46"/>
      <c r="G31" s="274" t="str">
        <f>'Calculation Page'!AB18</f>
        <v> </v>
      </c>
      <c r="H31" s="21" t="str">
        <f>'Calculation Page'!AC18</f>
        <v> </v>
      </c>
      <c r="I31" s="21" t="str">
        <f>'Calculation Page'!T18</f>
        <v> </v>
      </c>
      <c r="J31" s="276" t="str">
        <f>'Calculation Page'!AD18</f>
        <v> </v>
      </c>
      <c r="K31" s="259"/>
      <c r="L31" s="20"/>
      <c r="M31" s="20"/>
      <c r="N31" s="23"/>
      <c r="O31" s="8"/>
      <c r="P31" s="96" t="str">
        <f>'Calculation Page'!F18</f>
        <v>NOTHING ENTERED</v>
      </c>
      <c r="Q31" s="94" t="str">
        <f>'Calculation Page'!G18&amp;" "&amp;'Calculation Page'!H18</f>
        <v> </v>
      </c>
    </row>
    <row r="32" spans="1:17" ht="12.75">
      <c r="A32" s="16"/>
      <c r="B32" s="17"/>
      <c r="C32" s="44" t="str">
        <f>'Calculation Page'!U19</f>
        <v> </v>
      </c>
      <c r="D32" s="44" t="str">
        <f>'Calculation Page'!V19</f>
        <v> </v>
      </c>
      <c r="E32" s="45" t="str">
        <f>'Calculation Page'!X19</f>
        <v> </v>
      </c>
      <c r="F32" s="20"/>
      <c r="G32" s="274" t="str">
        <f>'Calculation Page'!AB19</f>
        <v> </v>
      </c>
      <c r="H32" s="21" t="str">
        <f>'Calculation Page'!AC19</f>
        <v> </v>
      </c>
      <c r="I32" s="21" t="str">
        <f>'Calculation Page'!T19</f>
        <v> </v>
      </c>
      <c r="J32" s="276" t="str">
        <f>'Calculation Page'!AD19</f>
        <v> </v>
      </c>
      <c r="K32" s="259"/>
      <c r="L32" s="20"/>
      <c r="M32" s="20"/>
      <c r="N32" s="23"/>
      <c r="O32" s="8"/>
      <c r="P32" s="96" t="str">
        <f>'Calculation Page'!F19</f>
        <v>NOTHING ENTERED</v>
      </c>
      <c r="Q32" s="94" t="str">
        <f>'Calculation Page'!G19&amp;" "&amp;'Calculation Page'!H19</f>
        <v> </v>
      </c>
    </row>
    <row r="33" spans="1:17" ht="12.75">
      <c r="A33" s="16"/>
      <c r="B33" s="17"/>
      <c r="C33" s="44" t="str">
        <f>'Calculation Page'!U20</f>
        <v> </v>
      </c>
      <c r="D33" s="44" t="str">
        <f>'Calculation Page'!V20</f>
        <v> </v>
      </c>
      <c r="E33" s="45" t="str">
        <f>'Calculation Page'!X20</f>
        <v> </v>
      </c>
      <c r="F33" s="20"/>
      <c r="G33" s="274" t="str">
        <f>'Calculation Page'!AB20</f>
        <v> </v>
      </c>
      <c r="H33" s="21" t="str">
        <f>'Calculation Page'!AC20</f>
        <v> </v>
      </c>
      <c r="I33" s="21" t="str">
        <f>'Calculation Page'!T20</f>
        <v> </v>
      </c>
      <c r="J33" s="276" t="str">
        <f>'Calculation Page'!AD20</f>
        <v> </v>
      </c>
      <c r="K33" s="259"/>
      <c r="L33" s="20"/>
      <c r="M33" s="20"/>
      <c r="N33" s="23"/>
      <c r="O33" s="8"/>
      <c r="P33" s="96" t="str">
        <f>'Calculation Page'!F20</f>
        <v>NOTHING ENTERED</v>
      </c>
      <c r="Q33" s="94" t="str">
        <f>'Calculation Page'!G20&amp;" "&amp;'Calculation Page'!H20</f>
        <v> </v>
      </c>
    </row>
    <row r="34" spans="1:17" ht="12.75">
      <c r="A34" s="16"/>
      <c r="B34" s="17"/>
      <c r="C34" s="44" t="str">
        <f>'Calculation Page'!U21</f>
        <v> </v>
      </c>
      <c r="D34" s="44" t="str">
        <f>'Calculation Page'!V21</f>
        <v> </v>
      </c>
      <c r="E34" s="45" t="str">
        <f>'Calculation Page'!X21</f>
        <v> </v>
      </c>
      <c r="F34" s="20"/>
      <c r="G34" s="274" t="str">
        <f>'Calculation Page'!AB21</f>
        <v> </v>
      </c>
      <c r="H34" s="21" t="str">
        <f>'Calculation Page'!AC21</f>
        <v> </v>
      </c>
      <c r="I34" s="21" t="str">
        <f>'Calculation Page'!T21</f>
        <v> </v>
      </c>
      <c r="J34" s="276" t="str">
        <f>'Calculation Page'!AD21</f>
        <v> </v>
      </c>
      <c r="K34" s="259"/>
      <c r="L34" s="20"/>
      <c r="M34" s="20"/>
      <c r="N34" s="23"/>
      <c r="O34" s="8"/>
      <c r="P34" s="96" t="str">
        <f>'Calculation Page'!F21</f>
        <v>NOTHING ENTERED</v>
      </c>
      <c r="Q34" s="94" t="str">
        <f>'Calculation Page'!G21&amp;" "&amp;'Calculation Page'!H21</f>
        <v> </v>
      </c>
    </row>
    <row r="35" spans="1:17" ht="12.75">
      <c r="A35" s="16"/>
      <c r="B35" s="17"/>
      <c r="C35" s="44" t="str">
        <f>'Calculation Page'!U22</f>
        <v> </v>
      </c>
      <c r="D35" s="44" t="str">
        <f>'Calculation Page'!V22</f>
        <v> </v>
      </c>
      <c r="E35" s="45" t="str">
        <f>'Calculation Page'!X22</f>
        <v> </v>
      </c>
      <c r="F35" s="20"/>
      <c r="G35" s="274" t="str">
        <f>'Calculation Page'!AB22</f>
        <v> </v>
      </c>
      <c r="H35" s="21" t="str">
        <f>'Calculation Page'!AC22</f>
        <v> </v>
      </c>
      <c r="I35" s="21" t="str">
        <f>'Calculation Page'!T22</f>
        <v> </v>
      </c>
      <c r="J35" s="276" t="str">
        <f>'Calculation Page'!AD22</f>
        <v> </v>
      </c>
      <c r="K35" s="259"/>
      <c r="L35" s="20"/>
      <c r="M35" s="20"/>
      <c r="N35" s="23"/>
      <c r="O35" s="8"/>
      <c r="P35" s="96" t="str">
        <f>'Calculation Page'!F22</f>
        <v>NOTHING ENTERED</v>
      </c>
      <c r="Q35" s="94" t="str">
        <f>'Calculation Page'!G22&amp;" "&amp;'Calculation Page'!H22</f>
        <v> </v>
      </c>
    </row>
    <row r="36" spans="1:17" ht="12.75">
      <c r="A36" s="16"/>
      <c r="B36" s="17"/>
      <c r="C36" s="44" t="str">
        <f>'Calculation Page'!U23</f>
        <v> </v>
      </c>
      <c r="D36" s="44" t="str">
        <f>'Calculation Page'!V23</f>
        <v> </v>
      </c>
      <c r="E36" s="45" t="str">
        <f>'Calculation Page'!X23</f>
        <v> </v>
      </c>
      <c r="F36" s="20"/>
      <c r="G36" s="274" t="str">
        <f>'Calculation Page'!AB23</f>
        <v> </v>
      </c>
      <c r="H36" s="21" t="str">
        <f>'Calculation Page'!AC23</f>
        <v> </v>
      </c>
      <c r="I36" s="21" t="str">
        <f>'Calculation Page'!T23</f>
        <v> </v>
      </c>
      <c r="J36" s="276" t="str">
        <f>'Calculation Page'!AD23</f>
        <v> </v>
      </c>
      <c r="K36" s="259"/>
      <c r="L36" s="20"/>
      <c r="M36" s="20"/>
      <c r="N36" s="23"/>
      <c r="O36" s="8"/>
      <c r="P36" s="96" t="str">
        <f>'Calculation Page'!F23</f>
        <v>NOTHING ENTERED</v>
      </c>
      <c r="Q36" s="94" t="str">
        <f>'Calculation Page'!G23&amp;" "&amp;'Calculation Page'!H23</f>
        <v> </v>
      </c>
    </row>
    <row r="37" spans="1:17" ht="12.75">
      <c r="A37" s="16"/>
      <c r="B37" s="17"/>
      <c r="C37" s="44" t="str">
        <f>'Calculation Page'!U24</f>
        <v> </v>
      </c>
      <c r="D37" s="44" t="str">
        <f>'Calculation Page'!V24</f>
        <v> </v>
      </c>
      <c r="E37" s="45" t="str">
        <f>'Calculation Page'!X24</f>
        <v> </v>
      </c>
      <c r="F37" s="20"/>
      <c r="G37" s="274" t="str">
        <f>'Calculation Page'!AB24</f>
        <v> </v>
      </c>
      <c r="H37" s="21" t="str">
        <f>'Calculation Page'!AC24</f>
        <v> </v>
      </c>
      <c r="I37" s="21" t="str">
        <f>'Calculation Page'!T24</f>
        <v> </v>
      </c>
      <c r="J37" s="276" t="str">
        <f>'Calculation Page'!AD24</f>
        <v> </v>
      </c>
      <c r="K37" s="259"/>
      <c r="L37" s="20"/>
      <c r="M37" s="20"/>
      <c r="N37" s="23"/>
      <c r="O37" s="8"/>
      <c r="P37" s="96" t="str">
        <f>'Calculation Page'!F24</f>
        <v>NOTHING ENTERED</v>
      </c>
      <c r="Q37" s="94" t="str">
        <f>'Calculation Page'!G24&amp;" "&amp;'Calculation Page'!H24</f>
        <v> </v>
      </c>
    </row>
    <row r="38" spans="1:17" ht="12.75">
      <c r="A38" s="16"/>
      <c r="B38" s="17"/>
      <c r="C38" s="44" t="str">
        <f>'Calculation Page'!U25</f>
        <v> </v>
      </c>
      <c r="D38" s="44" t="str">
        <f>'Calculation Page'!V25</f>
        <v> </v>
      </c>
      <c r="E38" s="45" t="str">
        <f>'Calculation Page'!X25</f>
        <v> </v>
      </c>
      <c r="F38" s="20"/>
      <c r="G38" s="274" t="str">
        <f>'Calculation Page'!AB25</f>
        <v> </v>
      </c>
      <c r="H38" s="21" t="str">
        <f>'Calculation Page'!AC25</f>
        <v> </v>
      </c>
      <c r="I38" s="21" t="str">
        <f>'Calculation Page'!T25</f>
        <v> </v>
      </c>
      <c r="J38" s="276" t="str">
        <f>'Calculation Page'!AD25</f>
        <v> </v>
      </c>
      <c r="K38" s="259"/>
      <c r="L38" s="20"/>
      <c r="M38" s="20"/>
      <c r="N38" s="23"/>
      <c r="O38" s="8"/>
      <c r="P38" s="96" t="str">
        <f>'Calculation Page'!F25</f>
        <v>NOTHING ENTERED</v>
      </c>
      <c r="Q38" s="94" t="str">
        <f>'Calculation Page'!G25&amp;" "&amp;'Calculation Page'!H25</f>
        <v> </v>
      </c>
    </row>
    <row r="39" spans="1:17" ht="12.75">
      <c r="A39" s="16"/>
      <c r="B39" s="17"/>
      <c r="C39" s="44" t="str">
        <f>'Calculation Page'!U26</f>
        <v> </v>
      </c>
      <c r="D39" s="44" t="str">
        <f>'Calculation Page'!V26</f>
        <v> </v>
      </c>
      <c r="E39" s="45" t="str">
        <f>'Calculation Page'!X26</f>
        <v> </v>
      </c>
      <c r="F39" s="20"/>
      <c r="G39" s="274" t="str">
        <f>'Calculation Page'!AB26</f>
        <v> </v>
      </c>
      <c r="H39" s="21" t="str">
        <f>'Calculation Page'!AC26</f>
        <v> </v>
      </c>
      <c r="I39" s="21" t="str">
        <f>'Calculation Page'!T26</f>
        <v> </v>
      </c>
      <c r="J39" s="276" t="str">
        <f>'Calculation Page'!AD26</f>
        <v> </v>
      </c>
      <c r="K39" s="259"/>
      <c r="L39" s="20"/>
      <c r="M39" s="20"/>
      <c r="N39" s="23"/>
      <c r="O39" s="8"/>
      <c r="P39" s="96" t="str">
        <f>'Calculation Page'!F26</f>
        <v>NOTHING ENTERED</v>
      </c>
      <c r="Q39" s="94" t="str">
        <f>'Calculation Page'!G26&amp;" "&amp;'Calculation Page'!H26</f>
        <v> </v>
      </c>
    </row>
    <row r="40" spans="1:17" ht="13.5" thickBot="1">
      <c r="A40" s="24"/>
      <c r="B40" s="25"/>
      <c r="C40" s="44" t="str">
        <f>'Calculation Page'!U27</f>
        <v> </v>
      </c>
      <c r="D40" s="44" t="str">
        <f>'Calculation Page'!V27</f>
        <v> </v>
      </c>
      <c r="E40" s="45" t="str">
        <f>'Calculation Page'!X27</f>
        <v> </v>
      </c>
      <c r="F40" s="27"/>
      <c r="G40" s="274" t="str">
        <f>'Calculation Page'!AB27</f>
        <v> </v>
      </c>
      <c r="H40" s="21" t="str">
        <f>'Calculation Page'!AC27</f>
        <v> </v>
      </c>
      <c r="I40" s="21" t="str">
        <f>'Calculation Page'!T27</f>
        <v> </v>
      </c>
      <c r="J40" s="276" t="str">
        <f>'Calculation Page'!AD27</f>
        <v> </v>
      </c>
      <c r="K40" s="260"/>
      <c r="L40" s="27"/>
      <c r="M40" s="27"/>
      <c r="N40" s="48"/>
      <c r="O40" s="8"/>
      <c r="P40" s="97" t="str">
        <f>'Calculation Page'!F27</f>
        <v>NOTHING ENTERED</v>
      </c>
      <c r="Q40" s="98" t="str">
        <f>'Calculation Page'!G27&amp;" "&amp;'Calculation Page'!H27</f>
        <v> </v>
      </c>
    </row>
    <row r="41" spans="1:16" ht="12.75">
      <c r="A41" s="384" t="s">
        <v>3159</v>
      </c>
      <c r="B41" s="389" t="s">
        <v>3160</v>
      </c>
      <c r="C41" s="390"/>
      <c r="D41" s="390"/>
      <c r="E41" s="390"/>
      <c r="F41" s="362" t="s">
        <v>2865</v>
      </c>
      <c r="G41" s="386"/>
      <c r="H41" s="386"/>
      <c r="I41" s="354" t="s">
        <v>2866</v>
      </c>
      <c r="J41" s="355"/>
      <c r="K41" s="356"/>
      <c r="L41" s="362" t="s">
        <v>2090</v>
      </c>
      <c r="M41" s="363"/>
      <c r="N41" s="265">
        <f>IF(L42="","",'Daylight Sheet'!B43)</f>
      </c>
      <c r="O41" s="7"/>
      <c r="P41" s="11"/>
    </row>
    <row r="42" spans="1:15" ht="13.5" thickBot="1">
      <c r="A42" s="385"/>
      <c r="B42" s="371"/>
      <c r="C42" s="372"/>
      <c r="D42" s="372"/>
      <c r="E42" s="373"/>
      <c r="F42" s="387" t="s">
        <v>1704</v>
      </c>
      <c r="G42" s="388"/>
      <c r="H42" s="388"/>
      <c r="I42" s="371"/>
      <c r="J42" s="372"/>
      <c r="K42" s="373"/>
      <c r="L42" s="364"/>
      <c r="M42" s="365"/>
      <c r="N42" s="266">
        <f>IF(L42="","",'Daylight Sheet'!B44)</f>
      </c>
      <c r="O42" s="7"/>
    </row>
    <row r="43" spans="1:16" ht="13.5" thickBot="1">
      <c r="A43" s="152" t="s">
        <v>5595</v>
      </c>
      <c r="B43" s="153" t="s">
        <v>3156</v>
      </c>
      <c r="C43" s="154" t="s">
        <v>3157</v>
      </c>
      <c r="D43" s="153" t="s">
        <v>3156</v>
      </c>
      <c r="E43" s="155" t="s">
        <v>3157</v>
      </c>
      <c r="F43" s="153" t="s">
        <v>3156</v>
      </c>
      <c r="G43" s="155" t="s">
        <v>3157</v>
      </c>
      <c r="H43" s="156" t="s">
        <v>3156</v>
      </c>
      <c r="I43" s="154" t="s">
        <v>3157</v>
      </c>
      <c r="J43" s="349" t="s">
        <v>3158</v>
      </c>
      <c r="K43" s="350"/>
      <c r="L43" s="350"/>
      <c r="M43" s="350"/>
      <c r="N43" s="351"/>
      <c r="O43" s="7"/>
      <c r="P43" s="293" t="s">
        <v>6212</v>
      </c>
    </row>
    <row r="44" spans="1:15" ht="12.75">
      <c r="A44" s="166" t="s">
        <v>5596</v>
      </c>
      <c r="B44" s="49"/>
      <c r="C44" s="50">
        <f>B44*(B57/60)</f>
        <v>0</v>
      </c>
      <c r="D44" s="51"/>
      <c r="E44" s="50">
        <f>D44*(B57/60)</f>
        <v>0</v>
      </c>
      <c r="F44" s="51"/>
      <c r="G44" s="50">
        <f>F44*(B57/60)</f>
        <v>0</v>
      </c>
      <c r="H44" s="51"/>
      <c r="I44" s="279">
        <f>H44*(B57/60)</f>
        <v>0</v>
      </c>
      <c r="J44" s="72"/>
      <c r="K44" s="99">
        <f>IF(J44="ALTN",ROUND('Calculation Page'!AD41,0)&amp;" MIN","")</f>
      </c>
      <c r="L44" s="411">
        <f>IF(J44="ALTN","FUEL "&amp;ROUND('Calculation Page'!AJ41,0)&amp;"L",IF(J44="HORIZ","TIDE CHANGE TIME",""))</f>
      </c>
      <c r="M44" s="412"/>
      <c r="N44" s="145">
        <f>IF(J44="HORIZ","BEST VIEW TIMES","")</f>
      </c>
      <c r="O44" s="7"/>
    </row>
    <row r="45" spans="1:16" ht="12.75">
      <c r="A45" s="167" t="s">
        <v>5597</v>
      </c>
      <c r="B45" s="52">
        <f>IF(ISERROR('Calculation Page'!AF32),"",'Calculation Page'!AF32)</f>
      </c>
      <c r="C45" s="53">
        <f>IF(B45="","",B45*(B57/60))</f>
      </c>
      <c r="D45" s="52">
        <f>IF(ISERROR('Calculation Page'!AF34),"",'Calculation Page'!AF34)</f>
      </c>
      <c r="E45" s="53">
        <f>IF(D45="","",D45*(B57/60))</f>
      </c>
      <c r="F45" s="52">
        <f>IF(ISERROR('Calculation Page'!AF36),"",'Calculation Page'!AF36)</f>
      </c>
      <c r="G45" s="53">
        <f>IF(F45="","",F45*(B57/60))</f>
      </c>
      <c r="H45" s="52">
        <f>IF(ISERROR('Calculation Page'!AF38),"",'Calculation Page'!AF38)</f>
      </c>
      <c r="I45" s="280">
        <f>IF(H45="","",H45*(B57/60))</f>
      </c>
      <c r="J45" s="291">
        <f>IF(J44="ALTN","WPT","")</f>
      </c>
      <c r="K45" s="73">
        <f>IF(J44="ALTN","TRK",IF(J44="HORIZ",#REF!,""))</f>
      </c>
      <c r="L45" s="413">
        <f>IF(J44="ALTN","DISTANCE",IF(J44="HORIZ",#REF!,""))</f>
      </c>
      <c r="M45" s="414"/>
      <c r="N45" s="146">
        <f>IF(J44="HORIZ",IF(K45&lt;&gt;"",#REF!,""),"")&amp;IF(J44="HORIZ",IF(K45&lt;&gt;""," &amp; "&amp;#REF!,""),"")</f>
      </c>
      <c r="O45" s="7"/>
      <c r="P45" s="13" t="s">
        <v>188</v>
      </c>
    </row>
    <row r="46" spans="1:16" ht="13.5" thickBot="1">
      <c r="A46" s="168" t="s">
        <v>5598</v>
      </c>
      <c r="B46" s="174"/>
      <c r="C46" s="175">
        <f>B46*(B57/60)</f>
        <v>0</v>
      </c>
      <c r="D46" s="176"/>
      <c r="E46" s="59">
        <f>D46*(B57/60)</f>
        <v>0</v>
      </c>
      <c r="F46" s="176"/>
      <c r="G46" s="59">
        <f>F46*(B57/60)</f>
        <v>0</v>
      </c>
      <c r="H46" s="176"/>
      <c r="I46" s="281">
        <f>H46*(B57/60)</f>
        <v>0</v>
      </c>
      <c r="J46" s="83"/>
      <c r="K46" s="74"/>
      <c r="L46" s="415"/>
      <c r="M46" s="415"/>
      <c r="N46" s="146">
        <f>IF(J44="HORIZ",IF(K46&lt;&gt;"",#REF!,""),"")&amp;IF(J44="HORIZ",IF(K46&lt;&gt;""," &amp; "&amp;#REF!,""),"")</f>
      </c>
      <c r="O46" s="7"/>
      <c r="P46" s="13" t="s">
        <v>187</v>
      </c>
    </row>
    <row r="47" spans="1:15" ht="13.5" thickBot="1">
      <c r="A47" s="179" t="s">
        <v>5599</v>
      </c>
      <c r="B47" s="61" t="str">
        <f>IF(SUM(B44:B46)=0," ",SUM(B44:B46))</f>
        <v> </v>
      </c>
      <c r="C47" s="180" t="str">
        <f aca="true" t="shared" si="0" ref="C47:I47">IF(SUM(C44:C46)=0," ",SUM(C44:C46))</f>
        <v> </v>
      </c>
      <c r="D47" s="61" t="str">
        <f t="shared" si="0"/>
        <v> </v>
      </c>
      <c r="E47" s="180" t="str">
        <f t="shared" si="0"/>
        <v> </v>
      </c>
      <c r="F47" s="61" t="str">
        <f t="shared" si="0"/>
        <v> </v>
      </c>
      <c r="G47" s="180" t="str">
        <f t="shared" si="0"/>
        <v> </v>
      </c>
      <c r="H47" s="61" t="str">
        <f t="shared" si="0"/>
        <v> </v>
      </c>
      <c r="I47" s="282" t="str">
        <f t="shared" si="0"/>
        <v> </v>
      </c>
      <c r="J47" s="83"/>
      <c r="K47" s="75">
        <f>IF(J44="ALTN",'Calculation Page'!X41,IF(J44="HORIZ",#REF!,""))</f>
      </c>
      <c r="L47" s="416">
        <f>IF(J44="ALTN",'Calculation Page'!T41,IF(J44="HORIZ",#REF!,""))</f>
      </c>
      <c r="M47" s="417"/>
      <c r="N47" s="146">
        <f>IF(J44="HORIZ",IF(K47&lt;&gt;"",#REF!,""),"")&amp;IF(J44="HORIZ",IF(K47&lt;&gt;""," &amp; "&amp;#REF!,""),"")</f>
      </c>
      <c r="O47" s="7"/>
    </row>
    <row r="48" spans="1:16" ht="12.75">
      <c r="A48" s="166" t="s">
        <v>3972</v>
      </c>
      <c r="B48" s="177" t="str">
        <f>IF(B47=" "," ",I57*B47)</f>
        <v> </v>
      </c>
      <c r="C48" s="178" t="str">
        <f>IF(C47=" "," ",I57*C47)</f>
        <v> </v>
      </c>
      <c r="D48" s="177" t="str">
        <f>IF(D47=" "," ",I57*D47)</f>
        <v> </v>
      </c>
      <c r="E48" s="178" t="str">
        <f>IF(E47=" "," ",I57*E47)</f>
        <v> </v>
      </c>
      <c r="F48" s="177" t="str">
        <f>IF(F47=" "," ",I57*F47)</f>
        <v> </v>
      </c>
      <c r="G48" s="178" t="str">
        <f>IF(G47=" "," ",I57*G47)</f>
        <v> </v>
      </c>
      <c r="H48" s="177" t="str">
        <f>IF(H47=" "," ",I57*H47)</f>
        <v> </v>
      </c>
      <c r="I48" s="283" t="str">
        <f>IF(I47=" "," ",I57*I47)</f>
        <v> </v>
      </c>
      <c r="J48" s="305"/>
      <c r="K48" s="288"/>
      <c r="L48" s="288"/>
      <c r="M48" s="288"/>
      <c r="N48" s="289"/>
      <c r="O48" s="7"/>
      <c r="P48" s="11" t="s">
        <v>6214</v>
      </c>
    </row>
    <row r="49" spans="1:16" ht="12.75">
      <c r="A49" s="167" t="s">
        <v>3973</v>
      </c>
      <c r="B49" s="54">
        <v>45</v>
      </c>
      <c r="C49" s="56">
        <f>(B57/60)*B49</f>
        <v>0</v>
      </c>
      <c r="D49" s="55">
        <v>45</v>
      </c>
      <c r="E49" s="56">
        <f>(B57/60)*D49</f>
        <v>0</v>
      </c>
      <c r="F49" s="55">
        <v>45</v>
      </c>
      <c r="G49" s="56">
        <f>(B57/60)*F49</f>
        <v>0</v>
      </c>
      <c r="H49" s="55">
        <v>45</v>
      </c>
      <c r="I49" s="284">
        <f>(B57/60)*H49</f>
        <v>0</v>
      </c>
      <c r="J49" s="305"/>
      <c r="K49" s="288"/>
      <c r="L49" s="288"/>
      <c r="M49" s="288"/>
      <c r="N49" s="289"/>
      <c r="O49" s="7"/>
      <c r="P49" s="286" t="s">
        <v>6213</v>
      </c>
    </row>
    <row r="50" spans="1:16" ht="13.5" thickBot="1">
      <c r="A50" s="167" t="s">
        <v>3974</v>
      </c>
      <c r="B50" s="54"/>
      <c r="C50" s="56" t="str">
        <f>IF(B50=0," ",B50*(B58/60))</f>
        <v> </v>
      </c>
      <c r="D50" s="55"/>
      <c r="E50" s="56" t="str">
        <f>IF(D50=0," ",D50*(B58/60))</f>
        <v> </v>
      </c>
      <c r="F50" s="55"/>
      <c r="G50" s="56" t="str">
        <f>IF(F50=0," ",F50*(B58/60))</f>
        <v> </v>
      </c>
      <c r="H50" s="55"/>
      <c r="I50" s="284" t="str">
        <f>IF(H50=0," ",H50*(B58/60))</f>
        <v> </v>
      </c>
      <c r="J50" s="305"/>
      <c r="K50" s="288"/>
      <c r="L50" s="288"/>
      <c r="M50" s="288"/>
      <c r="N50" s="289"/>
      <c r="O50" s="7"/>
      <c r="P50" s="286"/>
    </row>
    <row r="51" spans="1:17" ht="13.5" thickBot="1">
      <c r="A51" s="168" t="s">
        <v>3151</v>
      </c>
      <c r="B51" s="60">
        <f>IF(B45="","",5)</f>
      </c>
      <c r="C51" s="59">
        <f aca="true" t="shared" si="1" ref="C51:I51">IF(C45="","",5)</f>
      </c>
      <c r="D51" s="60">
        <f t="shared" si="1"/>
      </c>
      <c r="E51" s="59">
        <f t="shared" si="1"/>
      </c>
      <c r="F51" s="60">
        <f t="shared" si="1"/>
      </c>
      <c r="G51" s="59">
        <f t="shared" si="1"/>
      </c>
      <c r="H51" s="60">
        <f t="shared" si="1"/>
      </c>
      <c r="I51" s="281">
        <f t="shared" si="1"/>
      </c>
      <c r="J51" s="305"/>
      <c r="K51" s="288"/>
      <c r="L51" s="288"/>
      <c r="M51" s="288"/>
      <c r="N51" s="289"/>
      <c r="O51" s="7"/>
      <c r="P51" s="423" t="s">
        <v>6272</v>
      </c>
      <c r="Q51" s="424"/>
    </row>
    <row r="52" spans="1:17" ht="13.5" customHeight="1" thickBot="1">
      <c r="A52" s="179" t="s">
        <v>3152</v>
      </c>
      <c r="B52" s="61" t="str">
        <f>IF(SUM(B47:B51)=B49," ",SUM(B47:B51))</f>
        <v> </v>
      </c>
      <c r="C52" s="180" t="str">
        <f aca="true" t="shared" si="2" ref="C52:I52">IF(SUM(C47:C51)=C49," ",SUM(C47:C51))</f>
        <v> </v>
      </c>
      <c r="D52" s="61" t="str">
        <f t="shared" si="2"/>
        <v> </v>
      </c>
      <c r="E52" s="180" t="str">
        <f t="shared" si="2"/>
        <v> </v>
      </c>
      <c r="F52" s="61" t="str">
        <f t="shared" si="2"/>
        <v> </v>
      </c>
      <c r="G52" s="180" t="str">
        <f t="shared" si="2"/>
        <v> </v>
      </c>
      <c r="H52" s="61" t="str">
        <f t="shared" si="2"/>
        <v> </v>
      </c>
      <c r="I52" s="282" t="str">
        <f t="shared" si="2"/>
        <v> </v>
      </c>
      <c r="J52" s="305"/>
      <c r="K52" s="288"/>
      <c r="L52" s="288"/>
      <c r="M52" s="288"/>
      <c r="N52" s="289"/>
      <c r="O52" s="7"/>
      <c r="P52" s="425"/>
      <c r="Q52" s="426"/>
    </row>
    <row r="53" spans="1:17" ht="12.75" customHeight="1">
      <c r="A53" s="166" t="s">
        <v>3153</v>
      </c>
      <c r="B53" s="177" t="str">
        <f>IF(B52=" "," ",B54-B52)</f>
        <v> </v>
      </c>
      <c r="C53" s="178" t="str">
        <f aca="true" t="shared" si="3" ref="C53:I53">IF(C52=" "," ",C54-C52)</f>
        <v> </v>
      </c>
      <c r="D53" s="177" t="str">
        <f>IF(D52=" "," ",D54-D52)</f>
        <v> </v>
      </c>
      <c r="E53" s="178" t="str">
        <f>IF(E52=" "," ",E54-E52)</f>
        <v> </v>
      </c>
      <c r="F53" s="177" t="str">
        <f t="shared" si="3"/>
        <v> </v>
      </c>
      <c r="G53" s="178" t="str">
        <f t="shared" si="3"/>
        <v> </v>
      </c>
      <c r="H53" s="177" t="str">
        <f t="shared" si="3"/>
        <v> </v>
      </c>
      <c r="I53" s="283" t="str">
        <f t="shared" si="3"/>
        <v> </v>
      </c>
      <c r="J53" s="305"/>
      <c r="K53" s="288"/>
      <c r="L53" s="288"/>
      <c r="M53" s="288"/>
      <c r="N53" s="289"/>
      <c r="O53" s="7"/>
      <c r="P53" s="427" t="s">
        <v>528</v>
      </c>
      <c r="Q53" s="428"/>
    </row>
    <row r="54" spans="1:17" ht="12.75">
      <c r="A54" s="167" t="s">
        <v>3154</v>
      </c>
      <c r="B54" s="52" t="str">
        <f>IF(B57=0," ",(C54/B57)*60)</f>
        <v> </v>
      </c>
      <c r="C54" s="56">
        <f>SUM(F19,G19)</f>
        <v>0</v>
      </c>
      <c r="D54" s="57">
        <f>IF(D52=" ",0,((E56/CruiseFuelFlow)*60)+(B53+B49))</f>
        <v>0</v>
      </c>
      <c r="E54" s="56">
        <f>IF(E52=" ",0,(C53+C49+E56))</f>
        <v>0</v>
      </c>
      <c r="F54" s="57">
        <f>IF(F52=" ",0,((G56/CruiseFuelFlow)*60)+(D53+D49))</f>
        <v>0</v>
      </c>
      <c r="G54" s="56">
        <f>IF(G52=" ",0,(E53+E49+G56))</f>
        <v>0</v>
      </c>
      <c r="H54" s="57">
        <f>IF(H52=" ",0,((I56/CruiseFuelFlow)*60)+(F53+F49))</f>
        <v>0</v>
      </c>
      <c r="I54" s="284">
        <f>IF(I52=" ",0,(G53+G49+I56))</f>
        <v>0</v>
      </c>
      <c r="J54" s="305"/>
      <c r="K54" s="288"/>
      <c r="L54" s="288"/>
      <c r="M54" s="288"/>
      <c r="N54" s="289"/>
      <c r="O54" s="7"/>
      <c r="P54" s="429"/>
      <c r="Q54" s="428"/>
    </row>
    <row r="55" spans="1:17" ht="13.5" thickBot="1">
      <c r="A55" s="168" t="s">
        <v>3155</v>
      </c>
      <c r="B55" s="58" t="str">
        <f>IF('Calculation Page'!E31=0,"",'Calculation Page'!E31)</f>
        <v> </v>
      </c>
      <c r="C55" s="59" t="str">
        <f>IF('Calculation Page'!E32=0,"",'Calculation Page'!E32)</f>
        <v> </v>
      </c>
      <c r="D55" s="60" t="str">
        <f>IF('Calculation Page'!E33=0,"",'Calculation Page'!E33)</f>
        <v> </v>
      </c>
      <c r="E55" s="59" t="str">
        <f>IF('Calculation Page'!E34=0,"",'Calculation Page'!E34)</f>
        <v> </v>
      </c>
      <c r="F55" s="60" t="str">
        <f>IF('Calculation Page'!E35=0,"",'Calculation Page'!E35)</f>
        <v> </v>
      </c>
      <c r="G55" s="59" t="str">
        <f>IF('Calculation Page'!E36=0,"",'Calculation Page'!E36)</f>
        <v> </v>
      </c>
      <c r="H55" s="60" t="str">
        <f>IF('Calculation Page'!E37=0,"",'Calculation Page'!E37)</f>
        <v> </v>
      </c>
      <c r="I55" s="281" t="str">
        <f>IF('Calculation Page'!E38=0,"",'Calculation Page'!E38)</f>
        <v> </v>
      </c>
      <c r="J55" s="305"/>
      <c r="K55" s="288"/>
      <c r="L55" s="288"/>
      <c r="M55" s="288"/>
      <c r="N55" s="289"/>
      <c r="O55" s="7"/>
      <c r="P55" s="418" t="s">
        <v>6328</v>
      </c>
      <c r="Q55" s="419"/>
    </row>
    <row r="56" spans="1:17" ht="13.5" thickBot="1">
      <c r="A56" s="169" t="s">
        <v>4423</v>
      </c>
      <c r="B56" s="311"/>
      <c r="C56" s="319"/>
      <c r="D56" s="61" t="str">
        <f>IF(E56=""," ",IF(E54&gt;HLOOKUP(AC_Callsign,'Aircraft Reference Card'!B3:O7,2,FALSE),"CHK","OK"))</f>
        <v> </v>
      </c>
      <c r="E56" s="62"/>
      <c r="F56" s="61" t="str">
        <f>IF(G56=""," ",IF(G54&gt;HLOOKUP(AC_Callsign,'Aircraft Reference Card'!B3:O7,2,FALSE),"CHK","OK"))</f>
        <v> </v>
      </c>
      <c r="G56" s="63"/>
      <c r="H56" s="61" t="str">
        <f>IF(I56=""," ",IF(I54&gt;HLOOKUP(AC_Callsign,'Aircraft Reference Card'!B3:O7,2,FALSE),"CHK","OK"))</f>
        <v> </v>
      </c>
      <c r="I56" s="285"/>
      <c r="J56" s="292"/>
      <c r="K56" s="290"/>
      <c r="L56" s="290"/>
      <c r="M56" s="290"/>
      <c r="N56" s="287"/>
      <c r="O56" s="7"/>
      <c r="P56" s="418" t="s">
        <v>2433</v>
      </c>
      <c r="Q56" s="430"/>
    </row>
    <row r="57" spans="1:17" ht="12.75">
      <c r="A57" s="170" t="s">
        <v>2871</v>
      </c>
      <c r="B57" s="313">
        <f>IF(B1=0,0,HLOOKUP(B1,'Aircraft Reference Card'!B3:P8,3,FALSE))</f>
        <v>0</v>
      </c>
      <c r="C57" s="171" t="s">
        <v>523</v>
      </c>
      <c r="D57" s="171"/>
      <c r="E57" s="10"/>
      <c r="F57" s="9" t="str">
        <f>IF(B1=0," ",HLOOKUP(B1,'Aircraft Reference Card'!B3:P8,5,FALSE))</f>
        <v> </v>
      </c>
      <c r="G57" s="249" t="s">
        <v>522</v>
      </c>
      <c r="H57" s="248"/>
      <c r="I57" s="295">
        <v>0.15</v>
      </c>
      <c r="J57" s="323" t="s">
        <v>6210</v>
      </c>
      <c r="K57" s="324"/>
      <c r="L57" s="324"/>
      <c r="M57" s="324"/>
      <c r="N57" s="325"/>
      <c r="O57" s="7"/>
      <c r="P57" s="420" t="s">
        <v>518</v>
      </c>
      <c r="Q57" s="421"/>
    </row>
    <row r="58" spans="1:17" ht="13.5" thickBot="1">
      <c r="A58" s="296" t="s">
        <v>2872</v>
      </c>
      <c r="B58" s="314">
        <f>IF(B1=0,0,HLOOKUP(B1,'Aircraft Reference Card'!B3:P8,4,FALSE))</f>
        <v>0</v>
      </c>
      <c r="C58" s="297" t="s">
        <v>529</v>
      </c>
      <c r="D58" s="297"/>
      <c r="E58" s="298"/>
      <c r="F58" s="299" t="str">
        <f>IF(B1=0," ",HLOOKUP(B1,'Aircraft Reference Card'!B3:P8,2,FALSE))</f>
        <v> </v>
      </c>
      <c r="G58" s="297"/>
      <c r="H58" s="298"/>
      <c r="I58" s="300"/>
      <c r="J58" s="320" t="s">
        <v>6211</v>
      </c>
      <c r="K58" s="321"/>
      <c r="L58" s="321"/>
      <c r="M58" s="321"/>
      <c r="N58" s="322"/>
      <c r="O58" s="7"/>
      <c r="P58" s="422"/>
      <c r="Q58" s="421"/>
    </row>
    <row r="59" spans="1:20" ht="13.5" thickBot="1">
      <c r="A59" s="315" t="s">
        <v>4321</v>
      </c>
      <c r="B59" s="316"/>
      <c r="C59" s="316"/>
      <c r="D59" s="316"/>
      <c r="E59" s="316"/>
      <c r="F59" s="316"/>
      <c r="G59" s="316"/>
      <c r="H59" s="316"/>
      <c r="I59" s="316"/>
      <c r="J59" s="317"/>
      <c r="K59" s="317"/>
      <c r="L59" s="317"/>
      <c r="M59" s="317"/>
      <c r="N59" s="318"/>
      <c r="O59" s="86"/>
      <c r="P59" s="312"/>
      <c r="Q59" s="310"/>
      <c r="R59" s="86"/>
      <c r="S59" s="86"/>
      <c r="T59" s="86"/>
    </row>
    <row r="60" spans="1:20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s="172" customFormat="1" ht="12" customHeight="1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</row>
    <row r="63" spans="1:20" s="172" customFormat="1" ht="12" customHeigh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</row>
    <row r="64" spans="1:20" s="172" customFormat="1" ht="12" customHeight="1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</row>
    <row r="65" spans="1:20" s="172" customFormat="1" ht="12" customHeight="1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</row>
    <row r="66" spans="1:20" s="172" customFormat="1" ht="12" customHeight="1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0" s="172" customFormat="1" ht="12" customHeight="1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</row>
    <row r="68" spans="1:20" s="172" customFormat="1" ht="12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</row>
    <row r="69" spans="1:20" s="172" customFormat="1" ht="12" customHeight="1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</row>
    <row r="70" spans="1:20" s="172" customFormat="1" ht="12" customHeight="1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</row>
    <row r="71" spans="1:20" s="172" customFormat="1" ht="12" customHeight="1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</row>
    <row r="72" spans="1:20" s="172" customFormat="1" ht="12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</row>
    <row r="73" spans="1:20" s="172" customFormat="1" ht="12" customHeight="1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</row>
    <row r="74" spans="1:20" s="172" customFormat="1" ht="12" customHeight="1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</row>
    <row r="75" spans="1:20" s="172" customFormat="1" ht="12.75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</row>
  </sheetData>
  <sheetProtection password="C687" sheet="1" objects="1" scenarios="1"/>
  <mergeCells count="88">
    <mergeCell ref="P55:Q55"/>
    <mergeCell ref="P57:Q58"/>
    <mergeCell ref="P51:Q52"/>
    <mergeCell ref="P53:Q54"/>
    <mergeCell ref="P56:Q56"/>
    <mergeCell ref="L44:M44"/>
    <mergeCell ref="L45:M45"/>
    <mergeCell ref="L46:M46"/>
    <mergeCell ref="L47:M47"/>
    <mergeCell ref="B28:C28"/>
    <mergeCell ref="B29:C29"/>
    <mergeCell ref="D26:E26"/>
    <mergeCell ref="D27:E27"/>
    <mergeCell ref="D28:E28"/>
    <mergeCell ref="D29:E29"/>
    <mergeCell ref="D23:E23"/>
    <mergeCell ref="D24:E24"/>
    <mergeCell ref="B26:C26"/>
    <mergeCell ref="B27:C27"/>
    <mergeCell ref="P3:Q3"/>
    <mergeCell ref="C1:N1"/>
    <mergeCell ref="L2:L3"/>
    <mergeCell ref="M2:M3"/>
    <mergeCell ref="E2:E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A41:A42"/>
    <mergeCell ref="F41:H41"/>
    <mergeCell ref="F42:H42"/>
    <mergeCell ref="B42:E42"/>
    <mergeCell ref="B41:E41"/>
    <mergeCell ref="H18:I18"/>
    <mergeCell ref="H25:I25"/>
    <mergeCell ref="H26:I26"/>
    <mergeCell ref="H23:I23"/>
    <mergeCell ref="H22:I22"/>
    <mergeCell ref="H24:I24"/>
    <mergeCell ref="H20:I20"/>
    <mergeCell ref="H21:I21"/>
    <mergeCell ref="H19:I19"/>
    <mergeCell ref="L22:M22"/>
    <mergeCell ref="L27:M27"/>
    <mergeCell ref="L28:M28"/>
    <mergeCell ref="I42:K42"/>
    <mergeCell ref="H28:I28"/>
    <mergeCell ref="H29:I29"/>
    <mergeCell ref="L29:M29"/>
    <mergeCell ref="H27:I27"/>
    <mergeCell ref="L18:M18"/>
    <mergeCell ref="L19:M19"/>
    <mergeCell ref="L20:M20"/>
    <mergeCell ref="L21:M21"/>
    <mergeCell ref="N2:N3"/>
    <mergeCell ref="K2:K3"/>
    <mergeCell ref="J43:N43"/>
    <mergeCell ref="L23:M23"/>
    <mergeCell ref="I41:K41"/>
    <mergeCell ref="L24:M24"/>
    <mergeCell ref="L25:M25"/>
    <mergeCell ref="L26:M26"/>
    <mergeCell ref="L41:M41"/>
    <mergeCell ref="L42:M42"/>
    <mergeCell ref="B20:C20"/>
    <mergeCell ref="D20:E20"/>
    <mergeCell ref="B25:C25"/>
    <mergeCell ref="D25:E25"/>
    <mergeCell ref="B21:C21"/>
    <mergeCell ref="B22:C22"/>
    <mergeCell ref="B23:C23"/>
    <mergeCell ref="B24:C24"/>
    <mergeCell ref="D21:E21"/>
    <mergeCell ref="D22:E22"/>
    <mergeCell ref="B18:C18"/>
    <mergeCell ref="B19:C19"/>
    <mergeCell ref="D18:E18"/>
    <mergeCell ref="D19:E19"/>
    <mergeCell ref="A59:N59"/>
    <mergeCell ref="P59:Q59"/>
    <mergeCell ref="B56:C56"/>
    <mergeCell ref="J58:N58"/>
    <mergeCell ref="J57:N57"/>
  </mergeCells>
  <conditionalFormatting sqref="E56 I56 G56">
    <cfRule type="cellIs" priority="1" dxfId="0" operator="lessThanOrEqual" stopIfTrue="1">
      <formula>0</formula>
    </cfRule>
  </conditionalFormatting>
  <conditionalFormatting sqref="D20 D25 B3:B27 P18:P29">
    <cfRule type="cellIs" priority="2" dxfId="1" operator="equal" stopIfTrue="1">
      <formula>"NOT IN DATABASE"</formula>
    </cfRule>
  </conditionalFormatting>
  <conditionalFormatting sqref="C44:C46 E44:E46 G44:G46 I44:I46 J26:J40 J4:J17 I49 C49 E49 G49 B48:I48 B57:B58">
    <cfRule type="cellIs" priority="3" dxfId="2" operator="equal" stopIfTrue="1">
      <formula>0</formula>
    </cfRule>
  </conditionalFormatting>
  <conditionalFormatting sqref="B47:I47">
    <cfRule type="cellIs" priority="4" dxfId="3" operator="equal" stopIfTrue="1">
      <formula>0</formula>
    </cfRule>
  </conditionalFormatting>
  <conditionalFormatting sqref="B44:B46 H44:H46 F44:F46 D44:D46">
    <cfRule type="cellIs" priority="5" dxfId="2" operator="equal" stopIfTrue="1">
      <formula>0</formula>
    </cfRule>
  </conditionalFormatting>
  <conditionalFormatting sqref="B52:I52">
    <cfRule type="cellIs" priority="6" dxfId="3" operator="equal" stopIfTrue="1">
      <formula>45</formula>
    </cfRule>
  </conditionalFormatting>
  <conditionalFormatting sqref="B54:I54">
    <cfRule type="cellIs" priority="7" dxfId="2" operator="equal" stopIfTrue="1">
      <formula>0</formula>
    </cfRule>
    <cfRule type="cellIs" priority="8" dxfId="2" operator="equal" stopIfTrue="1">
      <formula>-954</formula>
    </cfRule>
  </conditionalFormatting>
  <conditionalFormatting sqref="H19:I19">
    <cfRule type="cellIs" priority="9" dxfId="1" operator="equal" stopIfTrue="1">
      <formula>"CHECK FUEL"</formula>
    </cfRule>
  </conditionalFormatting>
  <conditionalFormatting sqref="B53:I53">
    <cfRule type="cellIs" priority="10" dxfId="4" operator="lessThan" stopIfTrue="1">
      <formula>1</formula>
    </cfRule>
  </conditionalFormatting>
  <conditionalFormatting sqref="L42:M42 A1:B1 F19:G19 A30:A40 A4:A17">
    <cfRule type="cellIs" priority="11" dxfId="5" operator="equal" stopIfTrue="1">
      <formula>""</formula>
    </cfRule>
  </conditionalFormatting>
  <conditionalFormatting sqref="D56 F56 H56">
    <cfRule type="cellIs" priority="12" dxfId="1" operator="equal" stopIfTrue="1">
      <formula>"CHK"</formula>
    </cfRule>
  </conditionalFormatting>
  <conditionalFormatting sqref="K45">
    <cfRule type="cellIs" priority="13" dxfId="6" operator="equal" stopIfTrue="1">
      <formula>"TRK"</formula>
    </cfRule>
  </conditionalFormatting>
  <conditionalFormatting sqref="L45:M45">
    <cfRule type="cellIs" priority="14" dxfId="6" operator="equal" stopIfTrue="1">
      <formula>"DISTANCE"</formula>
    </cfRule>
  </conditionalFormatting>
  <conditionalFormatting sqref="L44:M44">
    <cfRule type="cellIs" priority="15" dxfId="6" operator="equal" stopIfTrue="1">
      <formula>"TIDE CHANGE TIME"</formula>
    </cfRule>
  </conditionalFormatting>
  <conditionalFormatting sqref="P4:P17 P30:P40">
    <cfRule type="cellIs" priority="16" dxfId="1" operator="equal" stopIfTrue="1">
      <formula>"NOT IN DATABASE"</formula>
    </cfRule>
    <cfRule type="cellIs" priority="17" dxfId="2" operator="equal" stopIfTrue="1">
      <formula>"NOTHING ENTERED"</formula>
    </cfRule>
  </conditionalFormatting>
  <dataValidations count="1">
    <dataValidation type="list" allowBlank="1" showInputMessage="1" showErrorMessage="1" errorTitle="Check Callsign" error="You have typed in a callsign that doesn't exist on the Aircraft Reference Card. Please add this aircraft, or choose another aircraft for your flight." sqref="B1">
      <formula1>AircraftList</formula1>
    </dataValidation>
  </dataValidations>
  <hyperlinks>
    <hyperlink ref="P49" r:id="rId1" display="webmaster@airborne-aviation.com.au"/>
  </hyperlinks>
  <printOptions/>
  <pageMargins left="0.35433070866141736" right="0.35433070866141736" top="0.8661417322834646" bottom="0.2755905511811024" header="0.4724409448818898" footer="0.5118110236220472"/>
  <pageSetup fitToHeight="1" fitToWidth="1" horizontalDpi="300" verticalDpi="300" orientation="portrait" paperSize="9" scale="96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22"/>
  <sheetViews>
    <sheetView workbookViewId="0" topLeftCell="A1">
      <selection activeCell="K25" sqref="K25"/>
    </sheetView>
  </sheetViews>
  <sheetFormatPr defaultColWidth="9.140625" defaultRowHeight="12.75"/>
  <cols>
    <col min="1" max="1" width="3.28125" style="0" customWidth="1"/>
  </cols>
  <sheetData>
    <row r="1" s="86" customFormat="1" ht="22.5" customHeight="1">
      <c r="A1" s="301" t="s">
        <v>524</v>
      </c>
    </row>
    <row r="2" s="86" customFormat="1" ht="12.75"/>
    <row r="3" spans="1:2" s="86" customFormat="1" ht="16.5" customHeight="1">
      <c r="A3" s="120" t="s">
        <v>496</v>
      </c>
      <c r="B3" s="86" t="s">
        <v>431</v>
      </c>
    </row>
    <row r="4" spans="1:2" s="86" customFormat="1" ht="16.5" customHeight="1">
      <c r="A4" s="120" t="s">
        <v>496</v>
      </c>
      <c r="B4" s="86" t="s">
        <v>495</v>
      </c>
    </row>
    <row r="5" spans="1:2" s="86" customFormat="1" ht="16.5" customHeight="1">
      <c r="A5" s="120" t="s">
        <v>496</v>
      </c>
      <c r="B5" s="86" t="s">
        <v>497</v>
      </c>
    </row>
    <row r="6" spans="1:2" s="86" customFormat="1" ht="16.5" customHeight="1">
      <c r="A6" s="120" t="s">
        <v>496</v>
      </c>
      <c r="B6" s="86" t="s">
        <v>505</v>
      </c>
    </row>
    <row r="7" spans="1:2" s="86" customFormat="1" ht="16.5" customHeight="1">
      <c r="A7" s="120" t="s">
        <v>496</v>
      </c>
      <c r="B7" s="86" t="s">
        <v>498</v>
      </c>
    </row>
    <row r="8" spans="1:2" s="86" customFormat="1" ht="16.5" customHeight="1">
      <c r="A8" s="120" t="s">
        <v>496</v>
      </c>
      <c r="B8" s="86" t="s">
        <v>499</v>
      </c>
    </row>
    <row r="9" spans="1:2" s="86" customFormat="1" ht="16.5" customHeight="1">
      <c r="A9" s="120" t="s">
        <v>496</v>
      </c>
      <c r="B9" s="86" t="s">
        <v>503</v>
      </c>
    </row>
    <row r="10" spans="1:2" s="86" customFormat="1" ht="16.5" customHeight="1">
      <c r="A10" s="120" t="s">
        <v>496</v>
      </c>
      <c r="B10" s="86" t="s">
        <v>504</v>
      </c>
    </row>
    <row r="11" spans="1:2" s="86" customFormat="1" ht="16.5" customHeight="1">
      <c r="A11" s="120" t="s">
        <v>496</v>
      </c>
      <c r="B11" s="86" t="s">
        <v>506</v>
      </c>
    </row>
    <row r="12" spans="1:2" s="86" customFormat="1" ht="16.5" customHeight="1">
      <c r="A12" s="120" t="s">
        <v>496</v>
      </c>
      <c r="B12" s="86" t="s">
        <v>507</v>
      </c>
    </row>
    <row r="13" s="86" customFormat="1" ht="16.5" customHeight="1"/>
    <row r="14" s="86" customFormat="1" ht="20.25" customHeight="1">
      <c r="A14" s="308" t="s">
        <v>500</v>
      </c>
    </row>
    <row r="15" spans="1:2" s="86" customFormat="1" ht="16.5" customHeight="1">
      <c r="A15" s="120" t="s">
        <v>496</v>
      </c>
      <c r="B15" s="86" t="s">
        <v>501</v>
      </c>
    </row>
    <row r="16" spans="1:2" s="86" customFormat="1" ht="16.5" customHeight="1">
      <c r="A16" s="194" t="s">
        <v>496</v>
      </c>
      <c r="B16" s="86" t="s">
        <v>502</v>
      </c>
    </row>
    <row r="17" spans="1:2" s="86" customFormat="1" ht="16.5" customHeight="1">
      <c r="A17" s="194" t="s">
        <v>496</v>
      </c>
      <c r="B17" s="86" t="s">
        <v>508</v>
      </c>
    </row>
    <row r="18" spans="1:2" s="86" customFormat="1" ht="16.5" customHeight="1">
      <c r="A18" s="194" t="s">
        <v>496</v>
      </c>
      <c r="B18" s="86" t="s">
        <v>509</v>
      </c>
    </row>
    <row r="19" spans="1:2" s="86" customFormat="1" ht="16.5" customHeight="1">
      <c r="A19" s="194" t="s">
        <v>496</v>
      </c>
      <c r="B19" s="86" t="s">
        <v>511</v>
      </c>
    </row>
    <row r="20" spans="1:2" s="86" customFormat="1" ht="16.5" customHeight="1">
      <c r="A20" s="194" t="s">
        <v>496</v>
      </c>
      <c r="B20" s="303" t="s">
        <v>510</v>
      </c>
    </row>
    <row r="21" s="86" customFormat="1" ht="16.5" customHeight="1"/>
    <row r="22" s="86" customFormat="1" ht="16.5" customHeight="1">
      <c r="A22" s="309" t="s">
        <v>189</v>
      </c>
    </row>
    <row r="23" s="86" customFormat="1" ht="16.5" customHeight="1"/>
    <row r="24" s="86" customFormat="1" ht="16.5" customHeight="1"/>
    <row r="25" s="86" customFormat="1" ht="16.5" customHeight="1"/>
    <row r="26" s="86" customFormat="1" ht="16.5" customHeight="1"/>
    <row r="27" s="86" customFormat="1" ht="16.5" customHeight="1"/>
    <row r="28" s="86" customFormat="1" ht="16.5" customHeight="1"/>
    <row r="29" s="86" customFormat="1" ht="16.5" customHeight="1"/>
    <row r="30" s="86" customFormat="1" ht="12.75"/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  <row r="41" s="86" customFormat="1" ht="12.75"/>
    <row r="42" s="86" customFormat="1" ht="12.75"/>
    <row r="43" s="86" customFormat="1" ht="12.75"/>
    <row r="44" s="86" customFormat="1" ht="12.75"/>
    <row r="45" s="86" customFormat="1" ht="12.75"/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79"/>
  <sheetViews>
    <sheetView workbookViewId="0" topLeftCell="A1">
      <selection activeCell="B6" sqref="B5:B6"/>
    </sheetView>
  </sheetViews>
  <sheetFormatPr defaultColWidth="9.140625" defaultRowHeight="12.75"/>
  <cols>
    <col min="1" max="1" width="18.7109375" style="0" customWidth="1"/>
    <col min="2" max="16" width="9.57421875" style="0" customWidth="1"/>
  </cols>
  <sheetData>
    <row r="1" spans="1:23" ht="16.5" customHeight="1" thickBot="1">
      <c r="A1" s="431" t="s">
        <v>18</v>
      </c>
      <c r="B1" s="432"/>
      <c r="C1" s="432"/>
      <c r="D1" s="432"/>
      <c r="E1" s="432"/>
      <c r="F1" s="432"/>
      <c r="G1" s="432"/>
      <c r="H1" s="432"/>
      <c r="I1" s="432"/>
      <c r="J1" s="433"/>
      <c r="K1" s="433"/>
      <c r="L1" s="433"/>
      <c r="M1" s="433"/>
      <c r="N1" s="433"/>
      <c r="O1" s="433"/>
      <c r="P1" s="434"/>
      <c r="Q1" s="86"/>
      <c r="R1" s="86"/>
      <c r="S1" s="86"/>
      <c r="T1" s="86"/>
      <c r="U1" s="86"/>
      <c r="V1" s="86"/>
      <c r="W1" s="86"/>
    </row>
    <row r="2" spans="1:2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2.75">
      <c r="A3" s="103"/>
      <c r="B3" s="104" t="s">
        <v>6329</v>
      </c>
      <c r="C3" s="104" t="s">
        <v>6330</v>
      </c>
      <c r="D3" s="104" t="s">
        <v>6331</v>
      </c>
      <c r="E3" s="104" t="s">
        <v>6332</v>
      </c>
      <c r="F3" s="104" t="s">
        <v>6334</v>
      </c>
      <c r="G3" s="104" t="s">
        <v>6333</v>
      </c>
      <c r="H3" s="104" t="s">
        <v>6336</v>
      </c>
      <c r="I3" s="104" t="s">
        <v>6335</v>
      </c>
      <c r="J3" s="105" t="s">
        <v>6255</v>
      </c>
      <c r="K3" s="105" t="s">
        <v>6255</v>
      </c>
      <c r="L3" s="105" t="s">
        <v>6255</v>
      </c>
      <c r="M3" s="105" t="s">
        <v>6255</v>
      </c>
      <c r="N3" s="105" t="s">
        <v>6255</v>
      </c>
      <c r="O3" s="105" t="s">
        <v>6255</v>
      </c>
      <c r="P3" s="105" t="s">
        <v>6255</v>
      </c>
      <c r="Q3" s="86"/>
      <c r="R3" s="86"/>
      <c r="S3" s="86"/>
      <c r="T3" s="86"/>
      <c r="U3" s="86"/>
      <c r="V3" s="86"/>
      <c r="W3" s="86"/>
    </row>
    <row r="4" spans="1:23" ht="12.75">
      <c r="A4" s="104" t="s">
        <v>2537</v>
      </c>
      <c r="B4" s="100">
        <v>201</v>
      </c>
      <c r="C4" s="100">
        <v>201</v>
      </c>
      <c r="D4" s="100">
        <v>333</v>
      </c>
      <c r="E4" s="100">
        <v>333</v>
      </c>
      <c r="F4" s="100">
        <v>307</v>
      </c>
      <c r="G4" s="100">
        <v>180</v>
      </c>
      <c r="H4" s="100">
        <v>280</v>
      </c>
      <c r="I4" s="100">
        <v>243</v>
      </c>
      <c r="J4" s="101"/>
      <c r="K4" s="101"/>
      <c r="L4" s="101"/>
      <c r="M4" s="101"/>
      <c r="N4" s="101"/>
      <c r="O4" s="101"/>
      <c r="P4" s="101"/>
      <c r="Q4" s="86"/>
      <c r="R4" s="86"/>
      <c r="S4" s="86"/>
      <c r="T4" s="86"/>
      <c r="U4" s="86"/>
      <c r="V4" s="86"/>
      <c r="W4" s="86"/>
    </row>
    <row r="5" spans="1:23" ht="12.75">
      <c r="A5" s="104" t="s">
        <v>2538</v>
      </c>
      <c r="B5" s="100">
        <v>35</v>
      </c>
      <c r="C5" s="100">
        <v>35</v>
      </c>
      <c r="D5" s="100">
        <v>55</v>
      </c>
      <c r="E5" s="100">
        <v>55</v>
      </c>
      <c r="F5" s="100">
        <v>55</v>
      </c>
      <c r="G5" s="100">
        <v>32</v>
      </c>
      <c r="H5" s="100">
        <v>55</v>
      </c>
      <c r="I5" s="100">
        <v>45</v>
      </c>
      <c r="J5" s="101"/>
      <c r="K5" s="101"/>
      <c r="L5" s="101"/>
      <c r="M5" s="101"/>
      <c r="N5" s="101"/>
      <c r="O5" s="101"/>
      <c r="P5" s="101"/>
      <c r="Q5" s="86"/>
      <c r="R5" s="86"/>
      <c r="S5" s="86"/>
      <c r="T5" s="86"/>
      <c r="U5" s="86"/>
      <c r="V5" s="86"/>
      <c r="W5" s="86"/>
    </row>
    <row r="6" spans="1:23" ht="12.75">
      <c r="A6" s="104" t="s">
        <v>2539</v>
      </c>
      <c r="B6" s="100">
        <v>25</v>
      </c>
      <c r="C6" s="100">
        <v>25</v>
      </c>
      <c r="D6" s="100">
        <v>40</v>
      </c>
      <c r="E6" s="100">
        <v>40</v>
      </c>
      <c r="F6" s="100">
        <v>35</v>
      </c>
      <c r="G6" s="100">
        <v>25</v>
      </c>
      <c r="H6" s="100">
        <v>40</v>
      </c>
      <c r="I6" s="100">
        <v>35</v>
      </c>
      <c r="J6" s="101"/>
      <c r="K6" s="101"/>
      <c r="L6" s="101"/>
      <c r="M6" s="101"/>
      <c r="N6" s="101"/>
      <c r="O6" s="101"/>
      <c r="P6" s="101"/>
      <c r="Q6" s="86"/>
      <c r="R6" s="86"/>
      <c r="S6" s="86"/>
      <c r="T6" s="86"/>
      <c r="U6" s="86"/>
      <c r="V6" s="86"/>
      <c r="W6" s="86"/>
    </row>
    <row r="7" spans="1:23" ht="12.75">
      <c r="A7" s="105" t="s">
        <v>6126</v>
      </c>
      <c r="B7" s="102">
        <v>120</v>
      </c>
      <c r="C7" s="102">
        <v>120</v>
      </c>
      <c r="D7" s="102">
        <v>145</v>
      </c>
      <c r="E7" s="102">
        <v>140</v>
      </c>
      <c r="F7" s="102">
        <v>130</v>
      </c>
      <c r="G7" s="102">
        <v>105</v>
      </c>
      <c r="H7" s="102">
        <v>145</v>
      </c>
      <c r="I7" s="102">
        <v>145</v>
      </c>
      <c r="J7" s="101"/>
      <c r="K7" s="101"/>
      <c r="L7" s="101"/>
      <c r="M7" s="101"/>
      <c r="N7" s="101"/>
      <c r="O7" s="101"/>
      <c r="P7" s="101"/>
      <c r="Q7" s="86"/>
      <c r="R7" s="86"/>
      <c r="S7" s="86"/>
      <c r="T7" s="86"/>
      <c r="U7" s="86"/>
      <c r="V7" s="86"/>
      <c r="W7" s="86"/>
    </row>
    <row r="8" spans="1:23" ht="12.75">
      <c r="A8" s="105" t="s">
        <v>426</v>
      </c>
      <c r="B8" s="102" t="s">
        <v>480</v>
      </c>
      <c r="C8" s="102" t="s">
        <v>479</v>
      </c>
      <c r="D8" s="102" t="s">
        <v>477</v>
      </c>
      <c r="E8" s="102" t="s">
        <v>478</v>
      </c>
      <c r="F8" s="102" t="s">
        <v>474</v>
      </c>
      <c r="G8" s="102" t="s">
        <v>475</v>
      </c>
      <c r="H8" s="102" t="s">
        <v>476</v>
      </c>
      <c r="I8" s="102" t="s">
        <v>6337</v>
      </c>
      <c r="J8" s="101"/>
      <c r="K8" s="101"/>
      <c r="L8" s="101"/>
      <c r="M8" s="101"/>
      <c r="N8" s="101"/>
      <c r="O8" s="101"/>
      <c r="P8" s="101"/>
      <c r="Q8" s="86"/>
      <c r="R8" s="86"/>
      <c r="S8" s="86"/>
      <c r="T8" s="86"/>
      <c r="U8" s="86"/>
      <c r="V8" s="86"/>
      <c r="W8" s="86"/>
    </row>
    <row r="9" spans="1:23" ht="12.75">
      <c r="A9" s="84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12.7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2.7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</row>
    <row r="19" spans="1:23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</row>
    <row r="20" spans="1:23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3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2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ht="12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23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3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3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3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23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1:23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pans="1:23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1:23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1:23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1:23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  <row r="49" spans="1:23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1:23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3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3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3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3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1:23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1:23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1:23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3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1:23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1:23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1:23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1:23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1:23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1:23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1:23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1:23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1:23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1:23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</sheetData>
  <mergeCells count="1">
    <mergeCell ref="A1:P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3360"/>
  <sheetViews>
    <sheetView workbookViewId="0" topLeftCell="A1">
      <pane ySplit="510" topLeftCell="BM3338" activePane="bottomLeft" state="split"/>
      <selection pane="topLeft" activeCell="G1" sqref="A1:IV1"/>
      <selection pane="bottomLeft" activeCell="A3361" sqref="A3361"/>
    </sheetView>
  </sheetViews>
  <sheetFormatPr defaultColWidth="9.140625" defaultRowHeight="12.75"/>
  <cols>
    <col min="1" max="1" width="20.57421875" style="1" customWidth="1"/>
    <col min="2" max="3" width="20.57421875" style="2" customWidth="1"/>
    <col min="4" max="4" width="47.57421875" style="149" customWidth="1"/>
    <col min="5" max="5" width="13.28125" style="2" customWidth="1"/>
    <col min="6" max="14" width="10.7109375" style="2" customWidth="1"/>
    <col min="15" max="15" width="13.28125" style="3" customWidth="1"/>
    <col min="16" max="16384" width="9.140625" style="3" customWidth="1"/>
  </cols>
  <sheetData>
    <row r="1" spans="1:14" s="269" customFormat="1" ht="12.75" thickBot="1">
      <c r="A1" s="269" t="s">
        <v>6699</v>
      </c>
      <c r="B1" s="269" t="s">
        <v>6697</v>
      </c>
      <c r="C1" s="269" t="s">
        <v>6698</v>
      </c>
      <c r="D1" s="269" t="s">
        <v>6886</v>
      </c>
      <c r="E1" s="269" t="s">
        <v>6700</v>
      </c>
      <c r="F1" s="269" t="s">
        <v>6167</v>
      </c>
      <c r="G1" s="269" t="s">
        <v>6168</v>
      </c>
      <c r="H1" s="269" t="s">
        <v>6169</v>
      </c>
      <c r="I1" s="269" t="s">
        <v>6170</v>
      </c>
      <c r="J1" s="269" t="s">
        <v>6171</v>
      </c>
      <c r="K1" s="269" t="s">
        <v>6172</v>
      </c>
      <c r="L1" s="269" t="s">
        <v>6173</v>
      </c>
      <c r="M1" s="269" t="s">
        <v>6174</v>
      </c>
      <c r="N1" s="269" t="s">
        <v>6175</v>
      </c>
    </row>
    <row r="2" spans="1:4" ht="11.25">
      <c r="A2" s="1" t="s">
        <v>2615</v>
      </c>
      <c r="B2" s="2">
        <v>-34.95001666666667</v>
      </c>
      <c r="C2" s="2">
        <v>-117.81001666666666</v>
      </c>
      <c r="D2" s="149" t="s">
        <v>2616</v>
      </c>
    </row>
    <row r="3" spans="1:4" ht="11.25">
      <c r="A3" s="1" t="s">
        <v>2617</v>
      </c>
      <c r="B3" s="2">
        <v>-34.95223333333333</v>
      </c>
      <c r="C3" s="2">
        <v>-117.81056666666666</v>
      </c>
      <c r="D3" s="149" t="s">
        <v>2616</v>
      </c>
    </row>
    <row r="4" spans="1:4" ht="11.25">
      <c r="A4" s="1" t="s">
        <v>2002</v>
      </c>
      <c r="B4" s="2">
        <v>-32.851683333333334</v>
      </c>
      <c r="C4" s="2">
        <v>-154.93501666666668</v>
      </c>
      <c r="D4" s="149" t="s">
        <v>2003</v>
      </c>
    </row>
    <row r="5" spans="1:4" ht="11.25">
      <c r="A5" s="1" t="s">
        <v>3822</v>
      </c>
      <c r="B5" s="2">
        <v>-34.583349999999996</v>
      </c>
      <c r="C5" s="2">
        <v>-150.94335</v>
      </c>
      <c r="D5" s="149" t="s">
        <v>1792</v>
      </c>
    </row>
    <row r="6" spans="1:4" ht="11.25">
      <c r="A6" s="1" t="s">
        <v>1793</v>
      </c>
      <c r="B6" s="2">
        <v>-12.718350000000001</v>
      </c>
      <c r="C6" s="2">
        <v>-143.44001666666668</v>
      </c>
      <c r="D6" s="149" t="s">
        <v>1794</v>
      </c>
    </row>
    <row r="7" spans="1:4" ht="11.25">
      <c r="A7" s="1" t="s">
        <v>1795</v>
      </c>
      <c r="B7" s="2">
        <v>-32.995016666666665</v>
      </c>
      <c r="C7" s="2">
        <v>-135.13334999999998</v>
      </c>
      <c r="D7" s="149" t="s">
        <v>1796</v>
      </c>
    </row>
    <row r="8" spans="1:4" ht="11.25">
      <c r="A8" s="1" t="s">
        <v>1104</v>
      </c>
      <c r="B8" s="2">
        <v>-37.89501666666667</v>
      </c>
      <c r="C8" s="2">
        <v>-145.1800166666667</v>
      </c>
      <c r="D8" s="149" t="s">
        <v>1033</v>
      </c>
    </row>
    <row r="9" spans="1:4" ht="11.25">
      <c r="A9" s="1" t="s">
        <v>1797</v>
      </c>
      <c r="B9" s="2">
        <v>-12.021683333333332</v>
      </c>
      <c r="C9" s="2">
        <v>-132.20501666666667</v>
      </c>
      <c r="D9" s="149" t="s">
        <v>1798</v>
      </c>
    </row>
    <row r="10" spans="1:4" ht="11.25">
      <c r="A10" s="1" t="s">
        <v>6716</v>
      </c>
      <c r="B10" s="2">
        <v>-27.305016666666667</v>
      </c>
      <c r="C10" s="2">
        <v>-151.68835</v>
      </c>
      <c r="D10" s="149" t="s">
        <v>7397</v>
      </c>
    </row>
    <row r="11" spans="1:4" ht="11.25">
      <c r="A11" s="1" t="s">
        <v>1799</v>
      </c>
      <c r="B11" s="2">
        <v>-33.503350000000005</v>
      </c>
      <c r="C11" s="2">
        <v>-138.02668333333332</v>
      </c>
      <c r="D11" s="149" t="s">
        <v>1800</v>
      </c>
    </row>
    <row r="12" spans="1:4" ht="11.25">
      <c r="A12" s="1" t="s">
        <v>6717</v>
      </c>
      <c r="B12" s="2">
        <v>-34.93335</v>
      </c>
      <c r="C12" s="2">
        <v>-138.60001666666665</v>
      </c>
      <c r="D12" s="149" t="s">
        <v>6191</v>
      </c>
    </row>
    <row r="13" spans="1:4" ht="11.25">
      <c r="A13" s="1" t="s">
        <v>6718</v>
      </c>
      <c r="B13" s="2">
        <v>-12.658349999999999</v>
      </c>
      <c r="C13" s="2">
        <v>-131.33335</v>
      </c>
      <c r="D13" s="149" t="s">
        <v>6192</v>
      </c>
    </row>
    <row r="14" spans="1:4" ht="11.25">
      <c r="A14" s="1" t="s">
        <v>2618</v>
      </c>
      <c r="B14" s="2">
        <v>-34.94696666666666</v>
      </c>
      <c r="C14" s="2">
        <v>-138.52446666666668</v>
      </c>
      <c r="D14" s="149" t="s">
        <v>2619</v>
      </c>
    </row>
    <row r="15" spans="1:4" ht="11.25">
      <c r="A15" s="1" t="s">
        <v>1801</v>
      </c>
      <c r="B15" s="2">
        <v>-21.900016666666666</v>
      </c>
      <c r="C15" s="2">
        <v>-135.36835000000002</v>
      </c>
      <c r="D15" s="149" t="s">
        <v>1802</v>
      </c>
    </row>
    <row r="16" spans="1:4" ht="11.25">
      <c r="A16" s="1" t="s">
        <v>6719</v>
      </c>
      <c r="B16" s="2">
        <v>-16.983349999999998</v>
      </c>
      <c r="C16" s="2">
        <v>-145.7750166666667</v>
      </c>
      <c r="D16" s="149" t="s">
        <v>6193</v>
      </c>
    </row>
    <row r="17" spans="1:4" ht="11.25">
      <c r="A17" s="1" t="s">
        <v>2620</v>
      </c>
      <c r="B17" s="2">
        <v>-34.9464</v>
      </c>
      <c r="C17" s="2">
        <v>-138.5461333333333</v>
      </c>
      <c r="D17" s="149" t="s">
        <v>2619</v>
      </c>
    </row>
    <row r="18" spans="1:4" ht="11.25">
      <c r="A18" s="1" t="s">
        <v>2621</v>
      </c>
      <c r="B18" s="2">
        <v>-34.94696666666666</v>
      </c>
      <c r="C18" s="2">
        <v>-138.52446666666668</v>
      </c>
      <c r="D18" s="149" t="s">
        <v>2619</v>
      </c>
    </row>
    <row r="19" spans="1:4" ht="11.25">
      <c r="A19" s="1" t="s">
        <v>6720</v>
      </c>
      <c r="B19" s="2">
        <v>-32.10335</v>
      </c>
      <c r="C19" s="2">
        <v>-115.81668333333333</v>
      </c>
      <c r="D19" s="149" t="s">
        <v>3627</v>
      </c>
    </row>
    <row r="20" spans="1:4" ht="11.25">
      <c r="A20" s="1" t="s">
        <v>6721</v>
      </c>
      <c r="B20" s="2">
        <v>-26.778349999999996</v>
      </c>
      <c r="C20" s="2">
        <v>-152.57835000000003</v>
      </c>
      <c r="D20" s="149" t="s">
        <v>3628</v>
      </c>
    </row>
    <row r="21" spans="1:4" ht="11.25">
      <c r="A21" s="1" t="s">
        <v>2622</v>
      </c>
      <c r="B21" s="2">
        <v>-27.5703</v>
      </c>
      <c r="C21" s="2">
        <v>-153.01613333333333</v>
      </c>
      <c r="D21" s="149" t="s">
        <v>2623</v>
      </c>
    </row>
    <row r="22" spans="1:4" ht="11.25">
      <c r="A22" s="1" t="s">
        <v>1803</v>
      </c>
      <c r="B22" s="2">
        <v>-28.22001666666667</v>
      </c>
      <c r="C22" s="2">
        <v>-136.76001666666664</v>
      </c>
      <c r="D22" s="149" t="s">
        <v>1804</v>
      </c>
    </row>
    <row r="23" spans="1:4" ht="11.25">
      <c r="A23" s="1" t="s">
        <v>1805</v>
      </c>
      <c r="B23" s="2">
        <v>-25.471683333333335</v>
      </c>
      <c r="C23" s="2">
        <v>-112.23501666666665</v>
      </c>
      <c r="D23" s="149" t="s">
        <v>1806</v>
      </c>
    </row>
    <row r="24" spans="1:4" ht="11.25">
      <c r="A24" s="1" t="s">
        <v>1807</v>
      </c>
      <c r="B24" s="2">
        <v>-27.021683333333335</v>
      </c>
      <c r="C24" s="2">
        <v>-121.32335</v>
      </c>
      <c r="D24" s="149" t="s">
        <v>1808</v>
      </c>
    </row>
    <row r="25" spans="1:4" ht="11.25">
      <c r="A25" s="1" t="s">
        <v>1809</v>
      </c>
      <c r="B25" s="2">
        <v>-19.925016666666664</v>
      </c>
      <c r="C25" s="2">
        <v>-109.68335</v>
      </c>
      <c r="D25" s="149" t="s">
        <v>1186</v>
      </c>
    </row>
    <row r="26" spans="1:4" ht="11.25">
      <c r="A26" s="1" t="s">
        <v>1187</v>
      </c>
      <c r="B26" s="2">
        <v>-28.67168333333333</v>
      </c>
      <c r="C26" s="2">
        <v>-124.10335</v>
      </c>
      <c r="D26" s="149" t="s">
        <v>1188</v>
      </c>
    </row>
    <row r="27" spans="1:4" ht="11.25">
      <c r="A27" s="1" t="s">
        <v>1189</v>
      </c>
      <c r="B27" s="2">
        <v>-13.628350000000001</v>
      </c>
      <c r="C27" s="2">
        <v>-131.20501666666667</v>
      </c>
      <c r="D27" s="149" t="s">
        <v>1190</v>
      </c>
    </row>
    <row r="28" spans="1:4" ht="11.25">
      <c r="A28" s="1" t="s">
        <v>1191</v>
      </c>
      <c r="B28" s="2">
        <v>-26.40168333333333</v>
      </c>
      <c r="C28" s="2">
        <v>-114.84668333333333</v>
      </c>
      <c r="D28" s="149" t="s">
        <v>6821</v>
      </c>
    </row>
    <row r="29" spans="1:4" ht="11.25">
      <c r="A29" s="1" t="s">
        <v>6822</v>
      </c>
      <c r="B29" s="2">
        <v>-33.03001666666666</v>
      </c>
      <c r="C29" s="2">
        <v>-136.20334999999997</v>
      </c>
      <c r="D29" s="149" t="s">
        <v>4837</v>
      </c>
    </row>
    <row r="30" spans="1:4" ht="11.25">
      <c r="A30" s="1" t="s">
        <v>7312</v>
      </c>
      <c r="B30" s="2">
        <v>-14.48835</v>
      </c>
      <c r="C30" s="2">
        <v>-108.44335</v>
      </c>
      <c r="D30" s="149" t="s">
        <v>7313</v>
      </c>
    </row>
    <row r="31" spans="1:4" ht="11.25">
      <c r="A31" s="1" t="s">
        <v>7314</v>
      </c>
      <c r="B31" s="2">
        <v>-19.926683333333333</v>
      </c>
      <c r="C31" s="2">
        <v>-146.42335</v>
      </c>
      <c r="D31" s="149" t="s">
        <v>7315</v>
      </c>
    </row>
    <row r="32" spans="1:4" ht="11.25">
      <c r="A32" s="1" t="s">
        <v>7316</v>
      </c>
      <c r="B32" s="2">
        <v>-27.153349999999996</v>
      </c>
      <c r="C32" s="2">
        <v>-145.71501666666668</v>
      </c>
      <c r="D32" s="149" t="s">
        <v>7317</v>
      </c>
    </row>
    <row r="33" spans="1:4" ht="11.25">
      <c r="A33" s="1" t="s">
        <v>7318</v>
      </c>
      <c r="B33" s="2">
        <v>-9.00835</v>
      </c>
      <c r="C33" s="2">
        <v>-102.35168333333334</v>
      </c>
      <c r="D33" s="149" t="s">
        <v>7319</v>
      </c>
    </row>
    <row r="34" spans="1:4" ht="11.25">
      <c r="A34" s="1" t="s">
        <v>6722</v>
      </c>
      <c r="B34" s="2">
        <v>-31.60835</v>
      </c>
      <c r="C34" s="2">
        <v>-115.65001666666667</v>
      </c>
      <c r="D34" s="149" t="s">
        <v>3629</v>
      </c>
    </row>
    <row r="35" spans="1:4" ht="11.25">
      <c r="A35" s="1" t="s">
        <v>6723</v>
      </c>
      <c r="B35" s="2">
        <v>-17.105016666666664</v>
      </c>
      <c r="C35" s="2">
        <v>-145.83335</v>
      </c>
      <c r="D35" s="149" t="s">
        <v>2568</v>
      </c>
    </row>
    <row r="36" spans="1:4" ht="11.25">
      <c r="A36" s="1" t="s">
        <v>7320</v>
      </c>
      <c r="B36" s="2">
        <v>-37.74335</v>
      </c>
      <c r="C36" s="2">
        <v>-144.71001666666666</v>
      </c>
      <c r="D36" s="149" t="s">
        <v>7321</v>
      </c>
    </row>
    <row r="37" spans="1:4" ht="11.25">
      <c r="A37" s="1" t="s">
        <v>7322</v>
      </c>
      <c r="B37" s="2">
        <v>-19.37835</v>
      </c>
      <c r="C37" s="2">
        <v>-146.14001666666667</v>
      </c>
      <c r="D37" s="149" t="s">
        <v>7323</v>
      </c>
    </row>
    <row r="38" spans="1:4" ht="11.25">
      <c r="A38" s="1" t="s">
        <v>6724</v>
      </c>
      <c r="B38" s="2">
        <v>-20.83335</v>
      </c>
      <c r="C38" s="2">
        <v>-148.65001666666666</v>
      </c>
      <c r="D38" s="149" t="s">
        <v>4360</v>
      </c>
    </row>
    <row r="39" spans="1:4" ht="11.25">
      <c r="A39" s="1" t="s">
        <v>7324</v>
      </c>
      <c r="B39" s="2">
        <v>-10.640016666666666</v>
      </c>
      <c r="C39" s="2">
        <v>-125.13335000000001</v>
      </c>
      <c r="D39" s="149" t="s">
        <v>7325</v>
      </c>
    </row>
    <row r="40" spans="1:4" ht="11.25">
      <c r="A40" s="1" t="s">
        <v>7326</v>
      </c>
      <c r="B40" s="2">
        <v>-9.300016666666666</v>
      </c>
      <c r="C40" s="2">
        <v>-126.95668333333333</v>
      </c>
      <c r="D40" s="149" t="s">
        <v>7327</v>
      </c>
    </row>
    <row r="41" spans="1:4" ht="11.25">
      <c r="A41" s="1" t="s">
        <v>7328</v>
      </c>
      <c r="B41" s="2">
        <v>-23.78335</v>
      </c>
      <c r="C41" s="2">
        <v>-120.31335000000001</v>
      </c>
      <c r="D41" s="149" t="s">
        <v>1436</v>
      </c>
    </row>
    <row r="42" spans="1:4" ht="11.25">
      <c r="A42" s="1" t="s">
        <v>1437</v>
      </c>
      <c r="B42" s="2">
        <v>-18.06335</v>
      </c>
      <c r="C42" s="2">
        <v>-123.81335</v>
      </c>
      <c r="D42" s="149" t="s">
        <v>1438</v>
      </c>
    </row>
    <row r="43" spans="1:4" ht="11.25">
      <c r="A43" s="1" t="s">
        <v>1439</v>
      </c>
      <c r="B43" s="2">
        <v>-20.171683333333334</v>
      </c>
      <c r="C43" s="2">
        <v>-147.91001666666665</v>
      </c>
      <c r="D43" s="149" t="s">
        <v>1440</v>
      </c>
    </row>
    <row r="44" spans="1:4" ht="11.25">
      <c r="A44" s="1" t="s">
        <v>1441</v>
      </c>
      <c r="B44" s="2">
        <v>-31.85335</v>
      </c>
      <c r="C44" s="2">
        <v>-115.29668333333333</v>
      </c>
      <c r="D44" s="149" t="s">
        <v>1442</v>
      </c>
    </row>
    <row r="45" spans="1:4" ht="11.25">
      <c r="A45" s="1" t="s">
        <v>1443</v>
      </c>
      <c r="B45" s="2">
        <v>-33.91001666666667</v>
      </c>
      <c r="C45" s="2">
        <v>-152.70335</v>
      </c>
      <c r="D45" s="149" t="s">
        <v>1444</v>
      </c>
    </row>
    <row r="46" spans="1:4" ht="11.25">
      <c r="A46" s="1" t="s">
        <v>6725</v>
      </c>
      <c r="B46" s="2">
        <v>-37.866683333333334</v>
      </c>
      <c r="C46" s="2">
        <v>-144.85001666666665</v>
      </c>
      <c r="D46" s="149" t="s">
        <v>4361</v>
      </c>
    </row>
    <row r="47" spans="1:4" ht="11.25">
      <c r="A47" s="1" t="s">
        <v>6726</v>
      </c>
      <c r="B47" s="2">
        <v>-34.75001666666667</v>
      </c>
      <c r="C47" s="2">
        <v>-140.50001666666665</v>
      </c>
      <c r="D47" s="149" t="s">
        <v>4362</v>
      </c>
    </row>
    <row r="48" spans="1:4" ht="11.25">
      <c r="A48" s="1" t="s">
        <v>1445</v>
      </c>
      <c r="B48" s="2">
        <v>-27.100016666666665</v>
      </c>
      <c r="C48" s="2">
        <v>-149.89168333333333</v>
      </c>
      <c r="D48" s="149" t="s">
        <v>2924</v>
      </c>
    </row>
    <row r="49" spans="1:4" ht="11.25">
      <c r="A49" s="1" t="s">
        <v>2925</v>
      </c>
      <c r="B49" s="2">
        <v>-34.72168333333334</v>
      </c>
      <c r="C49" s="2">
        <v>-136.72168333333332</v>
      </c>
      <c r="D49" s="149" t="s">
        <v>2945</v>
      </c>
    </row>
    <row r="50" spans="1:4" ht="11.25">
      <c r="A50" s="1" t="s">
        <v>2946</v>
      </c>
      <c r="B50" s="2">
        <v>-28.09335</v>
      </c>
      <c r="C50" s="2">
        <v>-151.95001666666667</v>
      </c>
      <c r="D50" s="149" t="s">
        <v>2947</v>
      </c>
    </row>
    <row r="51" spans="1:4" ht="11.25">
      <c r="A51" s="1" t="s">
        <v>2948</v>
      </c>
      <c r="B51" s="2">
        <v>-39.26835</v>
      </c>
      <c r="C51" s="2">
        <v>-144.27835000000002</v>
      </c>
      <c r="D51" s="149" t="s">
        <v>2949</v>
      </c>
    </row>
    <row r="52" spans="1:4" ht="11.25">
      <c r="A52" s="1" t="s">
        <v>2950</v>
      </c>
      <c r="B52" s="2">
        <v>-32.660016666666664</v>
      </c>
      <c r="C52" s="2">
        <v>-140.50334999999998</v>
      </c>
      <c r="D52" s="149" t="s">
        <v>2951</v>
      </c>
    </row>
    <row r="53" spans="1:4" ht="11.25">
      <c r="A53" s="1" t="s">
        <v>2952</v>
      </c>
      <c r="B53" s="2">
        <v>-33.16668333333333</v>
      </c>
      <c r="C53" s="2">
        <v>-140.34335</v>
      </c>
      <c r="D53" s="149" t="s">
        <v>2953</v>
      </c>
    </row>
    <row r="54" spans="1:4" ht="11.25">
      <c r="A54" s="1" t="s">
        <v>6727</v>
      </c>
      <c r="B54" s="2">
        <v>-37.88001666666667</v>
      </c>
      <c r="C54" s="2">
        <v>-144.81335</v>
      </c>
      <c r="D54" s="149" t="s">
        <v>4363</v>
      </c>
    </row>
    <row r="55" spans="1:4" ht="11.25">
      <c r="A55" s="1" t="s">
        <v>2954</v>
      </c>
      <c r="B55" s="2">
        <v>-27.293350000000004</v>
      </c>
      <c r="C55" s="2">
        <v>-153.09501666666665</v>
      </c>
      <c r="D55" s="149" t="s">
        <v>2955</v>
      </c>
    </row>
    <row r="56" spans="1:4" ht="11.25">
      <c r="A56" s="1" t="s">
        <v>2624</v>
      </c>
      <c r="B56" s="2">
        <v>-27.6489</v>
      </c>
      <c r="C56" s="2">
        <v>-152.72363333333334</v>
      </c>
      <c r="D56" s="149" t="s">
        <v>2625</v>
      </c>
    </row>
    <row r="57" spans="1:4" ht="11.25">
      <c r="A57" s="1" t="s">
        <v>2626</v>
      </c>
      <c r="B57" s="2">
        <v>-27.641683333333336</v>
      </c>
      <c r="C57" s="2">
        <v>-152.71613333333332</v>
      </c>
      <c r="D57" s="149" t="s">
        <v>2625</v>
      </c>
    </row>
    <row r="58" spans="1:4" ht="11.25">
      <c r="A58" s="1" t="s">
        <v>2956</v>
      </c>
      <c r="B58" s="2">
        <v>-29.603350000000002</v>
      </c>
      <c r="C58" s="2">
        <v>-120.97835</v>
      </c>
      <c r="D58" s="149" t="s">
        <v>2957</v>
      </c>
    </row>
    <row r="59" spans="1:4" ht="11.25">
      <c r="A59" s="1" t="s">
        <v>2958</v>
      </c>
      <c r="B59" s="2">
        <v>-31.020016666666667</v>
      </c>
      <c r="C59" s="2">
        <v>-117.08168333333333</v>
      </c>
      <c r="D59" s="149" t="s">
        <v>2959</v>
      </c>
    </row>
    <row r="60" spans="1:4" ht="11.25">
      <c r="A60" s="1" t="s">
        <v>2960</v>
      </c>
      <c r="B60" s="2">
        <v>-27.428350000000002</v>
      </c>
      <c r="C60" s="2">
        <v>-153.50668333333334</v>
      </c>
      <c r="D60" s="149" t="s">
        <v>2961</v>
      </c>
    </row>
    <row r="61" spans="1:4" ht="11.25">
      <c r="A61" s="1" t="s">
        <v>2627</v>
      </c>
      <c r="B61" s="2">
        <v>-30.453633333333332</v>
      </c>
      <c r="C61" s="2">
        <v>-137.16668333333334</v>
      </c>
      <c r="D61" s="149" t="s">
        <v>2628</v>
      </c>
    </row>
    <row r="62" spans="1:4" ht="11.25">
      <c r="A62" s="1" t="s">
        <v>6728</v>
      </c>
      <c r="B62" s="2">
        <v>-24.716683333333332</v>
      </c>
      <c r="C62" s="2">
        <v>-152.11668333333333</v>
      </c>
      <c r="D62" s="149" t="s">
        <v>6266</v>
      </c>
    </row>
    <row r="63" spans="1:4" ht="11.25">
      <c r="A63" s="1" t="s">
        <v>6729</v>
      </c>
      <c r="B63" s="2">
        <v>-38.41668333333334</v>
      </c>
      <c r="C63" s="2">
        <v>-144.18335</v>
      </c>
      <c r="D63" s="149" t="s">
        <v>6267</v>
      </c>
    </row>
    <row r="64" spans="1:4" ht="11.25">
      <c r="A64" s="1" t="s">
        <v>2962</v>
      </c>
      <c r="B64" s="2">
        <v>-25.133350000000004</v>
      </c>
      <c r="C64" s="2">
        <v>-132.44001666666668</v>
      </c>
      <c r="D64" s="149" t="s">
        <v>1495</v>
      </c>
    </row>
    <row r="65" spans="1:4" ht="11.25">
      <c r="A65" s="1" t="s">
        <v>6730</v>
      </c>
      <c r="B65" s="2">
        <v>-18.961683333333337</v>
      </c>
      <c r="C65" s="2">
        <v>-146.63668333333334</v>
      </c>
      <c r="D65" s="149" t="s">
        <v>3897</v>
      </c>
    </row>
    <row r="66" spans="1:4" ht="11.25">
      <c r="A66" s="1" t="s">
        <v>1496</v>
      </c>
      <c r="B66" s="2">
        <v>-32.640016666666675</v>
      </c>
      <c r="C66" s="2">
        <v>-135.74335</v>
      </c>
      <c r="D66" s="149" t="s">
        <v>1497</v>
      </c>
    </row>
    <row r="67" spans="1:4" ht="11.25">
      <c r="A67" s="1" t="s">
        <v>6731</v>
      </c>
      <c r="B67" s="2">
        <v>-19.43335</v>
      </c>
      <c r="C67" s="2">
        <v>-146.83335</v>
      </c>
      <c r="D67" s="149" t="s">
        <v>3898</v>
      </c>
    </row>
    <row r="68" spans="1:4" ht="11.25">
      <c r="A68" s="1" t="s">
        <v>1498</v>
      </c>
      <c r="B68" s="2">
        <v>-26.38001666666667</v>
      </c>
      <c r="C68" s="2">
        <v>-116.77668333333332</v>
      </c>
      <c r="D68" s="149" t="s">
        <v>6425</v>
      </c>
    </row>
    <row r="69" spans="1:4" ht="11.25">
      <c r="A69" s="1" t="s">
        <v>6426</v>
      </c>
      <c r="B69" s="2">
        <v>-40.000016666666674</v>
      </c>
      <c r="C69" s="2">
        <v>-147.18835</v>
      </c>
      <c r="D69" s="149" t="s">
        <v>6427</v>
      </c>
    </row>
    <row r="70" spans="1:4" ht="11.25">
      <c r="A70" s="1" t="s">
        <v>6428</v>
      </c>
      <c r="B70" s="2">
        <v>-27.955016666666666</v>
      </c>
      <c r="C70" s="2">
        <v>-153.53501666666668</v>
      </c>
      <c r="D70" s="149" t="s">
        <v>6429</v>
      </c>
    </row>
    <row r="71" spans="1:4" ht="11.25">
      <c r="A71" s="1" t="s">
        <v>6430</v>
      </c>
      <c r="B71" s="2">
        <v>-22.746683333333333</v>
      </c>
      <c r="C71" s="2">
        <v>-135.82335</v>
      </c>
      <c r="D71" s="149" t="s">
        <v>6431</v>
      </c>
    </row>
    <row r="72" spans="1:4" ht="11.25">
      <c r="A72" s="1" t="s">
        <v>6732</v>
      </c>
      <c r="B72" s="2">
        <v>-35.30835</v>
      </c>
      <c r="C72" s="2">
        <v>-148.06668333333332</v>
      </c>
      <c r="D72" s="149" t="s">
        <v>3899</v>
      </c>
    </row>
    <row r="73" spans="1:4" ht="11.25">
      <c r="A73" s="1" t="s">
        <v>6432</v>
      </c>
      <c r="B73" s="2">
        <v>-28.84835</v>
      </c>
      <c r="C73" s="2">
        <v>-152.58501666666666</v>
      </c>
      <c r="D73" s="149" t="s">
        <v>6912</v>
      </c>
    </row>
    <row r="74" spans="1:4" ht="11.25">
      <c r="A74" s="1" t="s">
        <v>6913</v>
      </c>
      <c r="B74" s="2">
        <v>-12.000016666666665</v>
      </c>
      <c r="C74" s="2">
        <v>-147.60668333333334</v>
      </c>
      <c r="D74" s="149" t="s">
        <v>1035</v>
      </c>
    </row>
    <row r="75" spans="1:4" ht="11.25">
      <c r="A75" s="1" t="s">
        <v>6733</v>
      </c>
      <c r="B75" s="2">
        <v>-37.85501666666667</v>
      </c>
      <c r="C75" s="2">
        <v>-144.97501666666668</v>
      </c>
      <c r="D75" s="149" t="s">
        <v>3900</v>
      </c>
    </row>
    <row r="76" spans="1:4" ht="11.25">
      <c r="A76" s="1" t="s">
        <v>6734</v>
      </c>
      <c r="B76" s="2">
        <v>-36.000016666666674</v>
      </c>
      <c r="C76" s="2">
        <v>-146.98335</v>
      </c>
      <c r="D76" s="149" t="s">
        <v>3901</v>
      </c>
    </row>
    <row r="77" spans="1:4" ht="11.25">
      <c r="A77" s="1" t="s">
        <v>1036</v>
      </c>
      <c r="B77" s="2">
        <v>-29.89835</v>
      </c>
      <c r="C77" s="2">
        <v>-142.68168333333332</v>
      </c>
      <c r="D77" s="149" t="s">
        <v>1037</v>
      </c>
    </row>
    <row r="78" spans="1:4" ht="11.25">
      <c r="A78" s="1" t="s">
        <v>1038</v>
      </c>
      <c r="B78" s="2">
        <v>-29.425016666666664</v>
      </c>
      <c r="C78" s="2">
        <v>-139.27335</v>
      </c>
      <c r="D78" s="149" t="s">
        <v>1039</v>
      </c>
    </row>
    <row r="79" spans="1:4" ht="11.25">
      <c r="A79" s="1" t="s">
        <v>6735</v>
      </c>
      <c r="B79" s="2">
        <v>-34.20001666666667</v>
      </c>
      <c r="C79" s="2">
        <v>-150.78834999999998</v>
      </c>
      <c r="D79" s="149" t="s">
        <v>3902</v>
      </c>
    </row>
    <row r="80" spans="1:4" ht="11.25">
      <c r="A80" s="1" t="s">
        <v>1040</v>
      </c>
      <c r="B80" s="2">
        <v>-12.000016666666665</v>
      </c>
      <c r="C80" s="2">
        <v>-144.96168333333333</v>
      </c>
      <c r="D80" s="149" t="s">
        <v>1041</v>
      </c>
    </row>
    <row r="81" spans="1:4" ht="11.25">
      <c r="A81" s="1" t="s">
        <v>1042</v>
      </c>
      <c r="B81" s="2">
        <v>-30.21835</v>
      </c>
      <c r="C81" s="2">
        <v>-139.68835</v>
      </c>
      <c r="D81" s="149" t="s">
        <v>1043</v>
      </c>
    </row>
    <row r="82" spans="1:4" ht="11.25">
      <c r="A82" s="1" t="s">
        <v>1044</v>
      </c>
      <c r="B82" s="2">
        <v>-37.168350000000004</v>
      </c>
      <c r="C82" s="2">
        <v>-144.73168333333334</v>
      </c>
      <c r="D82" s="149" t="s">
        <v>1045</v>
      </c>
    </row>
    <row r="83" spans="1:4" ht="11.25">
      <c r="A83" s="1" t="s">
        <v>6736</v>
      </c>
      <c r="B83" s="2">
        <v>-20.86668333333333</v>
      </c>
      <c r="C83" s="2">
        <v>-138.06668333333332</v>
      </c>
      <c r="D83" s="149" t="s">
        <v>3903</v>
      </c>
    </row>
    <row r="84" spans="1:4" ht="11.25">
      <c r="A84" s="1" t="s">
        <v>2629</v>
      </c>
      <c r="B84" s="2">
        <v>-37.570299999999996</v>
      </c>
      <c r="C84" s="2">
        <v>-144.8922333333333</v>
      </c>
      <c r="D84" s="149" t="s">
        <v>2630</v>
      </c>
    </row>
    <row r="85" spans="1:4" ht="11.25">
      <c r="A85" s="1" t="s">
        <v>6737</v>
      </c>
      <c r="B85" s="2">
        <v>-32.143350000000005</v>
      </c>
      <c r="C85" s="2">
        <v>-116.01335</v>
      </c>
      <c r="D85" s="149" t="s">
        <v>3904</v>
      </c>
    </row>
    <row r="86" spans="1:4" ht="11.25">
      <c r="A86" s="1" t="s">
        <v>1046</v>
      </c>
      <c r="B86" s="2">
        <v>-26.930016666666667</v>
      </c>
      <c r="C86" s="2">
        <v>-132.59835</v>
      </c>
      <c r="D86" s="149" t="s">
        <v>7162</v>
      </c>
    </row>
    <row r="87" spans="1:4" ht="11.25">
      <c r="A87" s="1" t="s">
        <v>7163</v>
      </c>
      <c r="B87" s="2">
        <v>-32.18501666666667</v>
      </c>
      <c r="C87" s="2">
        <v>-145.86335</v>
      </c>
      <c r="D87" s="149" t="s">
        <v>2546</v>
      </c>
    </row>
    <row r="88" spans="1:4" ht="11.25">
      <c r="A88" s="1" t="s">
        <v>2631</v>
      </c>
      <c r="B88" s="2">
        <v>-16.634733333333333</v>
      </c>
      <c r="C88" s="2">
        <v>-128.44751666666664</v>
      </c>
      <c r="D88" s="149" t="s">
        <v>2632</v>
      </c>
    </row>
    <row r="89" spans="1:4" ht="11.25">
      <c r="A89" s="1" t="s">
        <v>2547</v>
      </c>
      <c r="B89" s="2">
        <v>-14.418350000000002</v>
      </c>
      <c r="C89" s="2">
        <v>-137.9550166666667</v>
      </c>
      <c r="D89" s="149" t="s">
        <v>2548</v>
      </c>
    </row>
    <row r="90" spans="1:4" ht="11.25">
      <c r="A90" s="1" t="s">
        <v>2633</v>
      </c>
      <c r="B90" s="2">
        <v>-16.631683333333335</v>
      </c>
      <c r="C90" s="2">
        <v>-128.4489</v>
      </c>
      <c r="D90" s="149" t="s">
        <v>2632</v>
      </c>
    </row>
    <row r="91" spans="1:4" ht="11.25">
      <c r="A91" s="1" t="s">
        <v>2549</v>
      </c>
      <c r="B91" s="2">
        <v>-27.290016666666666</v>
      </c>
      <c r="C91" s="2">
        <v>-153.3316833333333</v>
      </c>
      <c r="D91" s="149" t="s">
        <v>2550</v>
      </c>
    </row>
    <row r="92" spans="1:4" ht="11.25">
      <c r="A92" s="1" t="s">
        <v>2634</v>
      </c>
      <c r="B92" s="2">
        <v>-30.527800000000003</v>
      </c>
      <c r="C92" s="2">
        <v>-151.6153</v>
      </c>
      <c r="D92" s="149" t="s">
        <v>2635</v>
      </c>
    </row>
    <row r="93" spans="1:4" ht="11.25">
      <c r="A93" s="1" t="s">
        <v>6385</v>
      </c>
      <c r="B93" s="2">
        <v>-30.527233333333335</v>
      </c>
      <c r="C93" s="2">
        <v>-151.61501666666666</v>
      </c>
      <c r="D93" s="149" t="s">
        <v>2635</v>
      </c>
    </row>
    <row r="94" spans="1:4" ht="11.25">
      <c r="A94" s="1" t="s">
        <v>7849</v>
      </c>
      <c r="B94" s="2">
        <v>-24.495016666666668</v>
      </c>
      <c r="C94" s="2">
        <v>-132.42501666666666</v>
      </c>
      <c r="D94" s="149" t="s">
        <v>7850</v>
      </c>
    </row>
    <row r="95" spans="1:4" ht="11.25">
      <c r="A95" s="1" t="s">
        <v>7851</v>
      </c>
      <c r="B95" s="2">
        <v>-29.116683333333334</v>
      </c>
      <c r="C95" s="2">
        <v>-146.61668333333336</v>
      </c>
      <c r="D95" s="149" t="s">
        <v>2716</v>
      </c>
    </row>
    <row r="96" spans="1:4" ht="11.25">
      <c r="A96" s="1" t="s">
        <v>2717</v>
      </c>
      <c r="B96" s="2">
        <v>-35.838350000000005</v>
      </c>
      <c r="C96" s="2">
        <v>-147.64001666666664</v>
      </c>
      <c r="D96" s="149" t="s">
        <v>4334</v>
      </c>
    </row>
    <row r="97" spans="1:4" ht="11.25">
      <c r="A97" s="1" t="s">
        <v>6386</v>
      </c>
      <c r="B97" s="2">
        <v>-34.41418333333334</v>
      </c>
      <c r="C97" s="2">
        <v>-137.92306666666667</v>
      </c>
      <c r="D97" s="149" t="s">
        <v>6387</v>
      </c>
    </row>
    <row r="98" spans="1:4" ht="11.25">
      <c r="A98" s="1" t="s">
        <v>6388</v>
      </c>
      <c r="B98" s="2">
        <v>-34.41668333333334</v>
      </c>
      <c r="C98" s="2">
        <v>-137.89335</v>
      </c>
      <c r="D98" s="149" t="s">
        <v>6387</v>
      </c>
    </row>
    <row r="99" spans="1:4" ht="11.25">
      <c r="A99" s="1" t="s">
        <v>4335</v>
      </c>
      <c r="B99" s="2">
        <v>-24.643349999999998</v>
      </c>
      <c r="C99" s="2">
        <v>-147.45668333333333</v>
      </c>
      <c r="D99" s="149" t="s">
        <v>4336</v>
      </c>
    </row>
    <row r="100" spans="1:4" ht="11.25">
      <c r="A100" s="1" t="s">
        <v>6389</v>
      </c>
      <c r="B100" s="2">
        <v>-23.7928</v>
      </c>
      <c r="C100" s="2">
        <v>-133.87834999999998</v>
      </c>
      <c r="D100" s="149" t="s">
        <v>6390</v>
      </c>
    </row>
    <row r="101" spans="1:4" ht="11.25">
      <c r="A101" s="1" t="s">
        <v>6391</v>
      </c>
      <c r="B101" s="2">
        <v>-23.778066666666668</v>
      </c>
      <c r="C101" s="2">
        <v>-133.87363333333334</v>
      </c>
      <c r="D101" s="149" t="s">
        <v>6390</v>
      </c>
    </row>
    <row r="102" spans="1:4" ht="11.25">
      <c r="A102" s="1" t="s">
        <v>1387</v>
      </c>
      <c r="B102" s="2">
        <v>-31.438350000000003</v>
      </c>
      <c r="C102" s="2">
        <v>-117.40334999999999</v>
      </c>
      <c r="D102" s="149" t="s">
        <v>1388</v>
      </c>
    </row>
    <row r="103" spans="1:4" ht="11.25">
      <c r="A103" s="1" t="s">
        <v>6738</v>
      </c>
      <c r="B103" s="2">
        <v>-34.85001666666667</v>
      </c>
      <c r="C103" s="2">
        <v>-148.9166833333333</v>
      </c>
      <c r="D103" s="149" t="s">
        <v>3905</v>
      </c>
    </row>
    <row r="104" spans="1:4" ht="11.25">
      <c r="A104" s="1" t="s">
        <v>6739</v>
      </c>
      <c r="B104" s="2">
        <v>-35.20835</v>
      </c>
      <c r="C104" s="2">
        <v>-147.4000166666667</v>
      </c>
      <c r="D104" s="149" t="s">
        <v>2890</v>
      </c>
    </row>
    <row r="105" spans="1:4" ht="11.25">
      <c r="A105" s="1" t="s">
        <v>6392</v>
      </c>
      <c r="B105" s="2">
        <v>-23.7928</v>
      </c>
      <c r="C105" s="2">
        <v>-133.87834999999998</v>
      </c>
      <c r="D105" s="149" t="s">
        <v>6390</v>
      </c>
    </row>
    <row r="106" spans="1:4" ht="11.25">
      <c r="A106" s="1" t="s">
        <v>1389</v>
      </c>
      <c r="B106" s="2">
        <v>-35.518350000000005</v>
      </c>
      <c r="C106" s="2">
        <v>-143.34001666666668</v>
      </c>
      <c r="D106" s="149" t="s">
        <v>1390</v>
      </c>
    </row>
    <row r="107" spans="1:4" ht="11.25">
      <c r="A107" s="1" t="s">
        <v>1391</v>
      </c>
      <c r="B107" s="2">
        <v>-10.828349999999999</v>
      </c>
      <c r="C107" s="2">
        <v>-140.95835</v>
      </c>
      <c r="D107" s="149" t="s">
        <v>1392</v>
      </c>
    </row>
    <row r="108" spans="1:4" ht="11.25">
      <c r="A108" s="1" t="s">
        <v>6740</v>
      </c>
      <c r="B108" s="2">
        <v>-30.933349999999997</v>
      </c>
      <c r="C108" s="2">
        <v>-150.83835</v>
      </c>
      <c r="D108" s="149" t="s">
        <v>2891</v>
      </c>
    </row>
    <row r="109" spans="1:4" ht="11.25">
      <c r="A109" s="1" t="s">
        <v>4885</v>
      </c>
      <c r="B109" s="2">
        <v>-34.93335</v>
      </c>
      <c r="C109" s="2">
        <v>-138.74835</v>
      </c>
      <c r="D109" s="149" t="s">
        <v>4886</v>
      </c>
    </row>
    <row r="110" spans="1:4" ht="11.25">
      <c r="A110" s="1" t="s">
        <v>4887</v>
      </c>
      <c r="B110" s="2">
        <v>-41.80501666666667</v>
      </c>
      <c r="C110" s="2">
        <v>-146.4200166666667</v>
      </c>
      <c r="D110" s="149" t="s">
        <v>4888</v>
      </c>
    </row>
    <row r="111" spans="1:4" ht="11.25">
      <c r="A111" s="1" t="s">
        <v>4889</v>
      </c>
      <c r="B111" s="2">
        <v>-12.000016666666665</v>
      </c>
      <c r="C111" s="2">
        <v>-107.59168333333332</v>
      </c>
      <c r="D111" s="149" t="s">
        <v>4890</v>
      </c>
    </row>
    <row r="112" spans="1:4" ht="11.25">
      <c r="A112" s="1" t="s">
        <v>4167</v>
      </c>
      <c r="B112" s="2">
        <v>-12.000016666666665</v>
      </c>
      <c r="C112" s="2">
        <v>-118.25501666666666</v>
      </c>
      <c r="D112" s="149" t="s">
        <v>4168</v>
      </c>
    </row>
    <row r="113" spans="1:4" ht="11.25">
      <c r="A113" s="1" t="s">
        <v>6741</v>
      </c>
      <c r="B113" s="2">
        <v>-17.25835</v>
      </c>
      <c r="C113" s="2">
        <v>-145.50835</v>
      </c>
      <c r="D113" s="149" t="s">
        <v>2892</v>
      </c>
    </row>
    <row r="114" spans="1:4" ht="11.25">
      <c r="A114" s="1" t="s">
        <v>6742</v>
      </c>
      <c r="B114" s="2">
        <v>-37.85334999999999</v>
      </c>
      <c r="C114" s="2">
        <v>-145.16835</v>
      </c>
      <c r="D114" s="149" t="s">
        <v>2893</v>
      </c>
    </row>
    <row r="115" spans="1:4" ht="11.25">
      <c r="A115" s="1" t="s">
        <v>4169</v>
      </c>
      <c r="B115" s="2">
        <v>-40.000016666666674</v>
      </c>
      <c r="C115" s="2">
        <v>-145.16168333333334</v>
      </c>
      <c r="D115" s="149" t="s">
        <v>4170</v>
      </c>
    </row>
    <row r="116" spans="1:4" ht="11.25">
      <c r="A116" s="1" t="s">
        <v>6743</v>
      </c>
      <c r="B116" s="2">
        <v>-41.781683333333326</v>
      </c>
      <c r="C116" s="2">
        <v>-147.72001666666665</v>
      </c>
      <c r="D116" s="149" t="s">
        <v>2894</v>
      </c>
    </row>
    <row r="117" spans="1:4" ht="11.25">
      <c r="A117" s="1" t="s">
        <v>6393</v>
      </c>
      <c r="B117" s="2">
        <v>-38.04918333333334</v>
      </c>
      <c r="C117" s="2">
        <v>-144.45918333333333</v>
      </c>
      <c r="D117" s="149" t="s">
        <v>6394</v>
      </c>
    </row>
    <row r="118" spans="1:4" ht="11.25">
      <c r="A118" s="1" t="s">
        <v>4171</v>
      </c>
      <c r="B118" s="2">
        <v>-29.370016666666668</v>
      </c>
      <c r="C118" s="2">
        <v>-116.77835</v>
      </c>
      <c r="D118" s="149" t="s">
        <v>4172</v>
      </c>
    </row>
    <row r="119" spans="1:4" ht="11.25">
      <c r="A119" s="1" t="s">
        <v>6395</v>
      </c>
      <c r="B119" s="2">
        <v>-38.01806666666667</v>
      </c>
      <c r="C119" s="2">
        <v>-144.47113333333334</v>
      </c>
      <c r="D119" s="149" t="s">
        <v>6394</v>
      </c>
    </row>
    <row r="120" spans="1:4" ht="11.25">
      <c r="A120" s="1" t="s">
        <v>4173</v>
      </c>
      <c r="B120" s="2">
        <v>-37.05168333333334</v>
      </c>
      <c r="C120" s="2">
        <v>-143.34835</v>
      </c>
      <c r="D120" s="149" t="s">
        <v>4174</v>
      </c>
    </row>
    <row r="121" spans="1:4" ht="11.25">
      <c r="A121" s="1" t="s">
        <v>6396</v>
      </c>
      <c r="B121" s="2">
        <v>-38.048899999999996</v>
      </c>
      <c r="C121" s="2">
        <v>-144.4589</v>
      </c>
      <c r="D121" s="149" t="s">
        <v>6394</v>
      </c>
    </row>
    <row r="122" spans="1:4" ht="11.25">
      <c r="A122" s="1" t="s">
        <v>4175</v>
      </c>
      <c r="B122" s="2">
        <v>-28.411683333333333</v>
      </c>
      <c r="C122" s="2">
        <v>-118.52668333333334</v>
      </c>
      <c r="D122" s="149" t="s">
        <v>4176</v>
      </c>
    </row>
    <row r="123" spans="1:4" ht="11.25">
      <c r="A123" s="1" t="s">
        <v>6744</v>
      </c>
      <c r="B123" s="2">
        <v>-13.250016666666667</v>
      </c>
      <c r="C123" s="2">
        <v>-136.4500166666667</v>
      </c>
      <c r="D123" s="149" t="s">
        <v>2895</v>
      </c>
    </row>
    <row r="124" spans="1:4" ht="11.25">
      <c r="A124" s="1" t="s">
        <v>6397</v>
      </c>
      <c r="B124" s="2">
        <v>-36.068066666666674</v>
      </c>
      <c r="C124" s="2">
        <v>-146.96613333333332</v>
      </c>
      <c r="D124" s="149" t="s">
        <v>6398</v>
      </c>
    </row>
    <row r="125" spans="1:4" ht="11.25">
      <c r="A125" s="1" t="s">
        <v>6399</v>
      </c>
      <c r="B125" s="2">
        <v>-25.171400000000002</v>
      </c>
      <c r="C125" s="2">
        <v>-130.97473333333335</v>
      </c>
      <c r="D125" s="149" t="s">
        <v>6400</v>
      </c>
    </row>
    <row r="126" spans="1:4" ht="11.25">
      <c r="A126" s="1" t="s">
        <v>6401</v>
      </c>
      <c r="B126" s="2">
        <v>-25.172800000000002</v>
      </c>
      <c r="C126" s="2">
        <v>-130.97473333333335</v>
      </c>
      <c r="D126" s="149" t="s">
        <v>6400</v>
      </c>
    </row>
    <row r="127" spans="1:4" ht="11.25">
      <c r="A127" s="1" t="s">
        <v>6402</v>
      </c>
      <c r="B127" s="2">
        <v>-36.06863333333333</v>
      </c>
      <c r="C127" s="2">
        <v>-146.96973333333332</v>
      </c>
      <c r="D127" s="149" t="s">
        <v>6398</v>
      </c>
    </row>
    <row r="128" spans="1:4" ht="11.25">
      <c r="A128" s="1" t="s">
        <v>6403</v>
      </c>
      <c r="B128" s="2">
        <v>-36.068066666666674</v>
      </c>
      <c r="C128" s="2">
        <v>-146.96613333333332</v>
      </c>
      <c r="D128" s="149" t="s">
        <v>6398</v>
      </c>
    </row>
    <row r="129" spans="1:4" ht="11.25">
      <c r="A129" s="1" t="s">
        <v>4177</v>
      </c>
      <c r="B129" s="2">
        <v>-41.71001666666666</v>
      </c>
      <c r="C129" s="2">
        <v>-146.67001666666664</v>
      </c>
      <c r="D129" s="149" t="s">
        <v>4178</v>
      </c>
    </row>
    <row r="130" spans="1:4" ht="11.25">
      <c r="A130" s="1" t="s">
        <v>6745</v>
      </c>
      <c r="B130" s="2">
        <v>-17.341683333333336</v>
      </c>
      <c r="C130" s="2">
        <v>-145.9250166666667</v>
      </c>
      <c r="D130" s="149" t="s">
        <v>2896</v>
      </c>
    </row>
    <row r="131" spans="1:4" ht="11.25">
      <c r="A131" s="1" t="s">
        <v>4179</v>
      </c>
      <c r="B131" s="2">
        <v>-37.71835</v>
      </c>
      <c r="C131" s="2">
        <v>-145.46668333333335</v>
      </c>
      <c r="D131" s="149" t="s">
        <v>4180</v>
      </c>
    </row>
    <row r="132" spans="1:4" ht="11.25">
      <c r="A132" s="1" t="s">
        <v>4181</v>
      </c>
      <c r="B132" s="2">
        <v>-32.03335</v>
      </c>
      <c r="C132" s="2">
        <v>-117.52168333333334</v>
      </c>
      <c r="D132" s="149" t="s">
        <v>6044</v>
      </c>
    </row>
    <row r="133" spans="1:7" ht="11.25">
      <c r="A133" s="1" t="s">
        <v>4848</v>
      </c>
      <c r="B133" s="2">
        <v>-21.516666666666666</v>
      </c>
      <c r="C133" s="2">
        <v>-127.86666666666666</v>
      </c>
      <c r="D133" s="149" t="s">
        <v>4849</v>
      </c>
      <c r="E133" s="2">
        <v>900</v>
      </c>
      <c r="F133" s="2" t="s">
        <v>4850</v>
      </c>
      <c r="G133" s="2" t="s">
        <v>4851</v>
      </c>
    </row>
    <row r="134" spans="1:4" ht="11.25">
      <c r="A134" s="1" t="s">
        <v>6746</v>
      </c>
      <c r="B134" s="2">
        <v>-35.07835</v>
      </c>
      <c r="C134" s="2">
        <v>-138.86668333333336</v>
      </c>
      <c r="D134" s="149" t="s">
        <v>2897</v>
      </c>
    </row>
    <row r="135" spans="1:4" ht="11.25">
      <c r="A135" s="1" t="s">
        <v>6045</v>
      </c>
      <c r="B135" s="2">
        <v>-27.86668333333333</v>
      </c>
      <c r="C135" s="2">
        <v>-152.59168333333332</v>
      </c>
      <c r="D135" s="149" t="s">
        <v>3956</v>
      </c>
    </row>
    <row r="136" spans="1:4" ht="11.25">
      <c r="A136" s="1" t="s">
        <v>3957</v>
      </c>
      <c r="B136" s="2">
        <v>-37.561683333333335</v>
      </c>
      <c r="C136" s="2">
        <v>-144.82001666666665</v>
      </c>
      <c r="D136" s="149" t="s">
        <v>3958</v>
      </c>
    </row>
    <row r="137" spans="1:4" ht="11.25">
      <c r="A137" s="1" t="s">
        <v>3959</v>
      </c>
      <c r="B137" s="2">
        <v>-33.57501666666667</v>
      </c>
      <c r="C137" s="2">
        <v>-137.79001666666665</v>
      </c>
      <c r="D137" s="149" t="s">
        <v>3960</v>
      </c>
    </row>
    <row r="138" spans="1:4" ht="11.25">
      <c r="A138" s="1" t="s">
        <v>3961</v>
      </c>
      <c r="B138" s="2">
        <v>-26.781683333333334</v>
      </c>
      <c r="C138" s="2">
        <v>-148.11334999999997</v>
      </c>
      <c r="D138" s="149" t="s">
        <v>1393</v>
      </c>
    </row>
    <row r="139" spans="1:4" ht="11.25">
      <c r="A139" s="1" t="s">
        <v>1394</v>
      </c>
      <c r="B139" s="2">
        <v>-30.83335</v>
      </c>
      <c r="C139" s="2">
        <v>-141.74335</v>
      </c>
      <c r="D139" s="149" t="s">
        <v>1395</v>
      </c>
    </row>
    <row r="140" spans="1:4" ht="11.25">
      <c r="A140" s="1" t="s">
        <v>1396</v>
      </c>
      <c r="B140" s="2">
        <v>-30.800016666666668</v>
      </c>
      <c r="C140" s="2">
        <v>-152.57335</v>
      </c>
      <c r="D140" s="149" t="s">
        <v>1397</v>
      </c>
    </row>
    <row r="141" spans="1:4" ht="11.25">
      <c r="A141" s="1" t="s">
        <v>6747</v>
      </c>
      <c r="B141" s="2">
        <v>-28.68668333333333</v>
      </c>
      <c r="C141" s="2">
        <v>-153.51668333333333</v>
      </c>
      <c r="D141" s="149" t="s">
        <v>2898</v>
      </c>
    </row>
    <row r="142" spans="1:4" ht="11.25">
      <c r="A142" s="1" t="s">
        <v>1398</v>
      </c>
      <c r="B142" s="2">
        <v>-25.020016666666667</v>
      </c>
      <c r="C142" s="2">
        <v>-116.77501666666667</v>
      </c>
      <c r="D142" s="149" t="s">
        <v>1399</v>
      </c>
    </row>
    <row r="143" spans="1:4" ht="11.25">
      <c r="A143" s="1" t="s">
        <v>1400</v>
      </c>
      <c r="B143" s="2">
        <v>-34.21168333333333</v>
      </c>
      <c r="C143" s="2">
        <v>-150.90335000000002</v>
      </c>
      <c r="D143" s="149" t="s">
        <v>6846</v>
      </c>
    </row>
    <row r="144" spans="1:4" ht="11.25">
      <c r="A144" s="1" t="s">
        <v>6847</v>
      </c>
      <c r="B144" s="2">
        <v>-17.21335</v>
      </c>
      <c r="C144" s="2">
        <v>-146.36335</v>
      </c>
      <c r="D144" s="149" t="s">
        <v>6616</v>
      </c>
    </row>
    <row r="145" spans="1:4" ht="11.25">
      <c r="A145" s="1" t="s">
        <v>2216</v>
      </c>
      <c r="B145" s="2">
        <v>-30.816683333333337</v>
      </c>
      <c r="C145" s="2">
        <v>-118.78168333333333</v>
      </c>
      <c r="D145" s="149" t="s">
        <v>2217</v>
      </c>
    </row>
    <row r="146" spans="1:4" ht="11.25">
      <c r="A146" s="1" t="s">
        <v>2496</v>
      </c>
      <c r="B146" s="2">
        <v>-23.55835</v>
      </c>
      <c r="C146" s="2">
        <v>-145.29806666666667</v>
      </c>
      <c r="D146" s="149" t="s">
        <v>2497</v>
      </c>
    </row>
    <row r="147" spans="1:4" ht="11.25">
      <c r="A147" s="1" t="s">
        <v>2218</v>
      </c>
      <c r="B147" s="2">
        <v>-16.248350000000002</v>
      </c>
      <c r="C147" s="2">
        <v>-134.26001666666667</v>
      </c>
      <c r="D147" s="149" t="s">
        <v>2219</v>
      </c>
    </row>
    <row r="148" spans="1:4" ht="11.25">
      <c r="A148" s="1" t="s">
        <v>2220</v>
      </c>
      <c r="B148" s="2">
        <v>-27.741683333333334</v>
      </c>
      <c r="C148" s="2">
        <v>-150.12168333333335</v>
      </c>
      <c r="D148" s="149" t="s">
        <v>2221</v>
      </c>
    </row>
    <row r="149" spans="1:4" ht="11.25">
      <c r="A149" s="1" t="s">
        <v>6748</v>
      </c>
      <c r="B149" s="2">
        <v>-35.716683333333336</v>
      </c>
      <c r="C149" s="2">
        <v>-150.18335</v>
      </c>
      <c r="D149" s="149" t="s">
        <v>96</v>
      </c>
    </row>
    <row r="150" spans="1:4" ht="11.25">
      <c r="A150" s="1" t="s">
        <v>2222</v>
      </c>
      <c r="B150" s="2">
        <v>-22.408350000000002</v>
      </c>
      <c r="C150" s="2">
        <v>-130.88001666666665</v>
      </c>
      <c r="D150" s="149" t="s">
        <v>2214</v>
      </c>
    </row>
    <row r="151" spans="1:4" ht="11.25">
      <c r="A151" s="1" t="s">
        <v>6749</v>
      </c>
      <c r="B151" s="2">
        <v>-38.000016666666674</v>
      </c>
      <c r="C151" s="2">
        <v>-144.9266833333333</v>
      </c>
      <c r="D151" s="149" t="s">
        <v>97</v>
      </c>
    </row>
    <row r="152" spans="1:4" ht="11.25">
      <c r="A152" s="1" t="s">
        <v>3302</v>
      </c>
      <c r="B152" s="2">
        <v>-32.66668333333334</v>
      </c>
      <c r="C152" s="2">
        <v>-151.35001666666668</v>
      </c>
      <c r="D152" s="149" t="s">
        <v>98</v>
      </c>
    </row>
    <row r="153" spans="1:4" ht="11.25">
      <c r="A153" s="1" t="s">
        <v>3565</v>
      </c>
      <c r="B153" s="2">
        <v>-28.650016666666666</v>
      </c>
      <c r="C153" s="2">
        <v>-153.61668333333336</v>
      </c>
      <c r="D153" s="149" t="s">
        <v>99</v>
      </c>
    </row>
    <row r="154" spans="1:4" ht="11.25">
      <c r="A154" s="1" t="s">
        <v>3566</v>
      </c>
      <c r="B154" s="2">
        <v>-27.07335</v>
      </c>
      <c r="C154" s="2">
        <v>-153.14668333333333</v>
      </c>
      <c r="D154" s="149" t="s">
        <v>100</v>
      </c>
    </row>
    <row r="155" spans="1:4" ht="11.25">
      <c r="A155" s="1" t="s">
        <v>3567</v>
      </c>
      <c r="B155" s="2">
        <v>-33.540016666666666</v>
      </c>
      <c r="C155" s="2">
        <v>-151.19501666666665</v>
      </c>
      <c r="D155" s="149" t="s">
        <v>101</v>
      </c>
    </row>
    <row r="156" spans="1:4" ht="11.25">
      <c r="A156" s="1" t="s">
        <v>3568</v>
      </c>
      <c r="B156" s="2">
        <v>-34.00835</v>
      </c>
      <c r="C156" s="2">
        <v>-151.24168333333336</v>
      </c>
      <c r="D156" s="149" t="s">
        <v>102</v>
      </c>
    </row>
    <row r="157" spans="1:4" ht="11.25">
      <c r="A157" s="1" t="s">
        <v>3569</v>
      </c>
      <c r="B157" s="2">
        <v>-27.000016666666667</v>
      </c>
      <c r="C157" s="2">
        <v>-153.14334999999997</v>
      </c>
      <c r="D157" s="149" t="s">
        <v>103</v>
      </c>
    </row>
    <row r="158" spans="1:4" ht="11.25">
      <c r="A158" s="1" t="s">
        <v>3570</v>
      </c>
      <c r="B158" s="2">
        <v>-36.35835</v>
      </c>
      <c r="C158" s="2">
        <v>-146.68835</v>
      </c>
      <c r="D158" s="149" t="s">
        <v>104</v>
      </c>
    </row>
    <row r="159" spans="1:4" ht="11.25">
      <c r="A159" s="1" t="s">
        <v>2495</v>
      </c>
      <c r="B159" s="2">
        <v>-24.426133333333336</v>
      </c>
      <c r="C159" s="2">
        <v>-145.43585</v>
      </c>
      <c r="D159" s="149" t="s">
        <v>2498</v>
      </c>
    </row>
    <row r="160" spans="1:4" ht="11.25">
      <c r="A160" s="1" t="s">
        <v>3571</v>
      </c>
      <c r="B160" s="2">
        <v>-27.116683333333334</v>
      </c>
      <c r="C160" s="2">
        <v>-153.05001666666666</v>
      </c>
      <c r="D160" s="149" t="s">
        <v>1737</v>
      </c>
    </row>
    <row r="161" spans="1:4" ht="11.25">
      <c r="A161" s="1" t="s">
        <v>3572</v>
      </c>
      <c r="B161" s="2">
        <v>-21.070016666666668</v>
      </c>
      <c r="C161" s="2">
        <v>-149.09501666666665</v>
      </c>
      <c r="D161" s="149" t="s">
        <v>4444</v>
      </c>
    </row>
    <row r="162" spans="1:4" ht="11.25">
      <c r="A162" s="1" t="s">
        <v>3573</v>
      </c>
      <c r="B162" s="2">
        <v>-27.466683333333336</v>
      </c>
      <c r="C162" s="2">
        <v>-153.03335</v>
      </c>
      <c r="D162" s="149" t="s">
        <v>4445</v>
      </c>
    </row>
    <row r="163" spans="1:4" ht="11.25">
      <c r="A163" s="1" t="s">
        <v>3574</v>
      </c>
      <c r="B163" s="2">
        <v>-37.20835</v>
      </c>
      <c r="C163" s="2">
        <v>-145.04168333333334</v>
      </c>
      <c r="D163" s="149" t="s">
        <v>4446</v>
      </c>
    </row>
    <row r="164" spans="1:4" ht="11.25">
      <c r="A164" s="1" t="s">
        <v>2499</v>
      </c>
      <c r="B164" s="2">
        <v>-36.7428</v>
      </c>
      <c r="C164" s="2">
        <v>-144.32613333333336</v>
      </c>
      <c r="D164" s="149" t="s">
        <v>2500</v>
      </c>
    </row>
    <row r="165" spans="1:4" ht="11.25">
      <c r="A165" s="1" t="s">
        <v>3575</v>
      </c>
      <c r="B165" s="2">
        <v>-30.43335</v>
      </c>
      <c r="C165" s="2">
        <v>-153.07501666666664</v>
      </c>
      <c r="D165" s="149" t="s">
        <v>4447</v>
      </c>
    </row>
    <row r="166" spans="1:4" ht="11.25">
      <c r="A166" s="1" t="s">
        <v>3576</v>
      </c>
      <c r="B166" s="2">
        <v>-36.25001666666667</v>
      </c>
      <c r="C166" s="2">
        <v>-146.85001666666665</v>
      </c>
      <c r="D166" s="149" t="s">
        <v>1116</v>
      </c>
    </row>
    <row r="167" spans="1:4" ht="11.25">
      <c r="A167" s="1" t="s">
        <v>3577</v>
      </c>
      <c r="B167" s="2">
        <v>-27.55835</v>
      </c>
      <c r="C167" s="2">
        <v>-151.71668333333335</v>
      </c>
      <c r="D167" s="149" t="s">
        <v>1117</v>
      </c>
    </row>
    <row r="168" spans="1:4" ht="11.25">
      <c r="A168" s="1" t="s">
        <v>2501</v>
      </c>
      <c r="B168" s="2">
        <v>-25.8964</v>
      </c>
      <c r="C168" s="2">
        <v>-139.35334999999998</v>
      </c>
      <c r="D168" s="149" t="s">
        <v>6404</v>
      </c>
    </row>
    <row r="169" spans="1:4" ht="11.25">
      <c r="A169" s="1" t="s">
        <v>3578</v>
      </c>
      <c r="B169" s="2">
        <v>-34.823350000000005</v>
      </c>
      <c r="C169" s="2">
        <v>-138.96001666666666</v>
      </c>
      <c r="D169" s="149" t="s">
        <v>1118</v>
      </c>
    </row>
    <row r="170" spans="1:4" ht="11.25">
      <c r="A170" s="1" t="s">
        <v>2324</v>
      </c>
      <c r="B170" s="2">
        <v>-31.603350000000002</v>
      </c>
      <c r="C170" s="2">
        <v>-153.99335000000002</v>
      </c>
      <c r="D170" s="149" t="s">
        <v>2325</v>
      </c>
    </row>
    <row r="171" spans="1:4" ht="11.25">
      <c r="A171" s="1" t="s">
        <v>3579</v>
      </c>
      <c r="B171" s="2">
        <v>-33.62001666666667</v>
      </c>
      <c r="C171" s="2">
        <v>-151.10501666666664</v>
      </c>
      <c r="D171" s="149" t="s">
        <v>7772</v>
      </c>
    </row>
    <row r="172" spans="1:7" ht="11.25">
      <c r="A172" s="1" t="s">
        <v>981</v>
      </c>
      <c r="B172" s="2">
        <v>-19</v>
      </c>
      <c r="C172" s="2">
        <v>-125.83333333333333</v>
      </c>
      <c r="D172" s="149" t="s">
        <v>982</v>
      </c>
      <c r="E172" s="2">
        <v>400</v>
      </c>
      <c r="F172" s="2" t="s">
        <v>5186</v>
      </c>
      <c r="G172" s="2" t="s">
        <v>5187</v>
      </c>
    </row>
    <row r="173" spans="1:7" ht="11.25">
      <c r="A173" s="1" t="s">
        <v>5322</v>
      </c>
      <c r="B173" s="2">
        <v>-21.966666666666665</v>
      </c>
      <c r="C173" s="2">
        <v>-127.7175</v>
      </c>
      <c r="D173" s="149" t="s">
        <v>5323</v>
      </c>
      <c r="E173" s="2">
        <v>1300</v>
      </c>
      <c r="F173" s="2" t="s">
        <v>5324</v>
      </c>
      <c r="G173" s="2" t="s">
        <v>5325</v>
      </c>
    </row>
    <row r="174" spans="1:4" ht="11.25">
      <c r="A174" s="1" t="s">
        <v>2326</v>
      </c>
      <c r="B174" s="2">
        <v>-28.05335</v>
      </c>
      <c r="C174" s="2">
        <v>-147.08835</v>
      </c>
      <c r="D174" s="149" t="s">
        <v>2327</v>
      </c>
    </row>
    <row r="175" spans="1:4" ht="11.25">
      <c r="A175" s="1" t="s">
        <v>2328</v>
      </c>
      <c r="B175" s="2">
        <v>-22.085016666666668</v>
      </c>
      <c r="C175" s="2">
        <v>-131.8050166666667</v>
      </c>
      <c r="D175" s="149" t="s">
        <v>2329</v>
      </c>
    </row>
    <row r="176" spans="1:4" ht="11.25">
      <c r="A176" s="1" t="s">
        <v>2330</v>
      </c>
      <c r="B176" s="2">
        <v>-9.83335</v>
      </c>
      <c r="C176" s="2">
        <v>-140.44501666666667</v>
      </c>
      <c r="D176" s="149" t="s">
        <v>2331</v>
      </c>
    </row>
    <row r="177" spans="1:4" ht="11.25">
      <c r="A177" s="1" t="s">
        <v>2332</v>
      </c>
      <c r="B177" s="2">
        <v>-32.510016666666665</v>
      </c>
      <c r="C177" s="2">
        <v>-150.96668333333332</v>
      </c>
      <c r="D177" s="149" t="s">
        <v>2333</v>
      </c>
    </row>
    <row r="178" spans="1:4" ht="11.25">
      <c r="A178" s="1" t="s">
        <v>2334</v>
      </c>
      <c r="B178" s="2">
        <v>-11.686683333333335</v>
      </c>
      <c r="C178" s="2">
        <v>-128.46668333333335</v>
      </c>
      <c r="D178" s="149" t="s">
        <v>2335</v>
      </c>
    </row>
    <row r="179" spans="1:4" ht="11.25">
      <c r="A179" s="1" t="s">
        <v>2336</v>
      </c>
      <c r="B179" s="2">
        <v>-37.351683333333334</v>
      </c>
      <c r="C179" s="2">
        <v>-145.58501666666666</v>
      </c>
      <c r="D179" s="149" t="s">
        <v>2337</v>
      </c>
    </row>
    <row r="180" spans="1:4" ht="11.25">
      <c r="A180" s="1" t="s">
        <v>2338</v>
      </c>
      <c r="B180" s="2">
        <v>-19.000016666666667</v>
      </c>
      <c r="C180" s="2">
        <v>-125.00001666666667</v>
      </c>
      <c r="D180" s="149" t="s">
        <v>2339</v>
      </c>
    </row>
    <row r="181" spans="1:4" ht="11.25">
      <c r="A181" s="1" t="s">
        <v>3580</v>
      </c>
      <c r="B181" s="2">
        <v>-35.25834999999999</v>
      </c>
      <c r="C181" s="2">
        <v>-149.44668333333334</v>
      </c>
      <c r="D181" s="149" t="s">
        <v>7773</v>
      </c>
    </row>
    <row r="182" spans="1:4" ht="11.25">
      <c r="A182" s="1" t="s">
        <v>2340</v>
      </c>
      <c r="B182" s="2">
        <v>-33.19668333333333</v>
      </c>
      <c r="C182" s="2">
        <v>-149.98168333333334</v>
      </c>
      <c r="D182" s="149" t="s">
        <v>2341</v>
      </c>
    </row>
    <row r="183" spans="1:4" ht="11.25">
      <c r="A183" s="1" t="s">
        <v>2342</v>
      </c>
      <c r="B183" s="2">
        <v>-31.07335</v>
      </c>
      <c r="C183" s="2">
        <v>-117.33668333333334</v>
      </c>
      <c r="D183" s="149" t="s">
        <v>351</v>
      </c>
    </row>
    <row r="184" spans="1:4" ht="11.25">
      <c r="A184" s="1" t="s">
        <v>352</v>
      </c>
      <c r="B184" s="2">
        <v>-16.76835</v>
      </c>
      <c r="C184" s="2">
        <v>-145.75335</v>
      </c>
      <c r="D184" s="149" t="s">
        <v>6009</v>
      </c>
    </row>
    <row r="185" spans="1:4" ht="11.25">
      <c r="A185" s="1" t="s">
        <v>6010</v>
      </c>
      <c r="B185" s="2">
        <v>-14.000016666666665</v>
      </c>
      <c r="C185" s="2">
        <v>-147.0066833333333</v>
      </c>
      <c r="D185" s="149" t="s">
        <v>6011</v>
      </c>
    </row>
    <row r="186" spans="1:4" ht="11.25">
      <c r="A186" s="1" t="s">
        <v>3581</v>
      </c>
      <c r="B186" s="2">
        <v>-28.133350000000004</v>
      </c>
      <c r="C186" s="2">
        <v>-153.20001666666667</v>
      </c>
      <c r="D186" s="149" t="s">
        <v>7774</v>
      </c>
    </row>
    <row r="187" spans="1:4" ht="11.25">
      <c r="A187" s="1" t="s">
        <v>6891</v>
      </c>
      <c r="B187" s="2">
        <v>-14.588349999999998</v>
      </c>
      <c r="C187" s="2">
        <v>-144.61835000000002</v>
      </c>
      <c r="D187" s="149" t="s">
        <v>6892</v>
      </c>
    </row>
    <row r="188" spans="1:4" ht="11.25">
      <c r="A188" s="1" t="s">
        <v>4558</v>
      </c>
      <c r="B188" s="2">
        <v>-41.411683333333336</v>
      </c>
      <c r="C188" s="2">
        <v>-147.64168333333333</v>
      </c>
      <c r="D188" s="149" t="s">
        <v>7775</v>
      </c>
    </row>
    <row r="189" spans="1:4" ht="11.25">
      <c r="A189" s="1" t="s">
        <v>6893</v>
      </c>
      <c r="B189" s="2">
        <v>-40.000016666666674</v>
      </c>
      <c r="C189" s="2">
        <v>-145.88335</v>
      </c>
      <c r="D189" s="149" t="s">
        <v>7427</v>
      </c>
    </row>
    <row r="190" spans="1:4" ht="11.25">
      <c r="A190" s="1" t="s">
        <v>7428</v>
      </c>
      <c r="B190" s="2">
        <v>-28.83835</v>
      </c>
      <c r="C190" s="2">
        <v>-153.46501666666666</v>
      </c>
      <c r="D190" s="149" t="s">
        <v>7429</v>
      </c>
    </row>
    <row r="191" spans="1:4" ht="11.25">
      <c r="A191" s="1" t="s">
        <v>7430</v>
      </c>
      <c r="B191" s="2">
        <v>-33.61335</v>
      </c>
      <c r="C191" s="2">
        <v>-151.11668333333333</v>
      </c>
      <c r="D191" s="149" t="s">
        <v>7431</v>
      </c>
    </row>
    <row r="192" spans="1:4" ht="11.25">
      <c r="A192" s="1" t="s">
        <v>7432</v>
      </c>
      <c r="B192" s="2">
        <v>-27.781683333333334</v>
      </c>
      <c r="C192" s="2">
        <v>-153.18668333333332</v>
      </c>
      <c r="D192" s="149" t="s">
        <v>7433</v>
      </c>
    </row>
    <row r="193" spans="1:4" ht="11.25">
      <c r="A193" s="1" t="s">
        <v>7434</v>
      </c>
      <c r="B193" s="2">
        <v>-30.85835</v>
      </c>
      <c r="C193" s="2">
        <v>-131.80835</v>
      </c>
      <c r="D193" s="149" t="s">
        <v>7435</v>
      </c>
    </row>
    <row r="194" spans="1:4" ht="11.25">
      <c r="A194" s="1" t="s">
        <v>4559</v>
      </c>
      <c r="B194" s="2">
        <v>-23.650016666666666</v>
      </c>
      <c r="C194" s="2">
        <v>-147.3000166666667</v>
      </c>
      <c r="D194" s="149" t="s">
        <v>7776</v>
      </c>
    </row>
    <row r="195" spans="1:4" ht="11.25">
      <c r="A195" s="1" t="s">
        <v>6405</v>
      </c>
      <c r="B195" s="2">
        <v>-20.13585</v>
      </c>
      <c r="C195" s="2">
        <v>-127.9889</v>
      </c>
      <c r="D195" s="149" t="s">
        <v>6406</v>
      </c>
    </row>
    <row r="196" spans="1:4" ht="11.25">
      <c r="A196" s="1" t="s">
        <v>147</v>
      </c>
      <c r="B196" s="2">
        <v>-12.406683333333332</v>
      </c>
      <c r="C196" s="2">
        <v>-130.8569666666667</v>
      </c>
      <c r="D196" s="149" t="s">
        <v>148</v>
      </c>
    </row>
    <row r="197" spans="1:4" ht="11.25">
      <c r="A197" s="1" t="s">
        <v>149</v>
      </c>
      <c r="B197" s="2">
        <v>-32.00085</v>
      </c>
      <c r="C197" s="2">
        <v>-141.48030000000003</v>
      </c>
      <c r="D197" s="149" t="s">
        <v>150</v>
      </c>
    </row>
    <row r="198" spans="1:4" ht="11.25">
      <c r="A198" s="1" t="s">
        <v>151</v>
      </c>
      <c r="B198" s="2">
        <v>-31.991966666666666</v>
      </c>
      <c r="C198" s="2">
        <v>-141.46835000000002</v>
      </c>
      <c r="D198" s="149" t="s">
        <v>150</v>
      </c>
    </row>
    <row r="199" spans="1:4" ht="11.25">
      <c r="A199" s="1" t="s">
        <v>6036</v>
      </c>
      <c r="B199" s="2">
        <v>-32.00056666666667</v>
      </c>
      <c r="C199" s="2">
        <v>-141.47973333333331</v>
      </c>
      <c r="D199" s="149" t="s">
        <v>150</v>
      </c>
    </row>
    <row r="200" spans="1:4" ht="11.25">
      <c r="A200" s="1" t="s">
        <v>6037</v>
      </c>
      <c r="B200" s="2">
        <v>-16.916966666666667</v>
      </c>
      <c r="C200" s="2">
        <v>-145.41196666666664</v>
      </c>
      <c r="D200" s="149" t="s">
        <v>6038</v>
      </c>
    </row>
    <row r="201" spans="1:4" ht="11.25">
      <c r="A201" s="1" t="s">
        <v>7436</v>
      </c>
      <c r="B201" s="2">
        <v>-26.65835</v>
      </c>
      <c r="C201" s="2">
        <v>-153.26334999999997</v>
      </c>
      <c r="D201" s="149" t="s">
        <v>7437</v>
      </c>
    </row>
    <row r="202" spans="1:4" ht="11.25">
      <c r="A202" s="1" t="s">
        <v>7438</v>
      </c>
      <c r="B202" s="2">
        <v>-18.31835</v>
      </c>
      <c r="C202" s="2">
        <v>-143.26334999999997</v>
      </c>
      <c r="D202" s="149" t="s">
        <v>7439</v>
      </c>
    </row>
    <row r="203" spans="1:4" ht="11.25">
      <c r="A203" s="1" t="s">
        <v>7440</v>
      </c>
      <c r="B203" s="2">
        <v>-24.40168333333333</v>
      </c>
      <c r="C203" s="2">
        <v>-123.24501666666666</v>
      </c>
      <c r="D203" s="149" t="s">
        <v>7441</v>
      </c>
    </row>
    <row r="204" spans="1:4" ht="11.25">
      <c r="A204" s="1" t="s">
        <v>7442</v>
      </c>
      <c r="B204" s="2">
        <v>-32.93501666666667</v>
      </c>
      <c r="C204" s="2">
        <v>-118.63168333333333</v>
      </c>
      <c r="D204" s="149" t="s">
        <v>7443</v>
      </c>
    </row>
    <row r="205" spans="1:4" ht="11.25">
      <c r="A205" s="1" t="s">
        <v>4376</v>
      </c>
      <c r="B205" s="2">
        <v>-29.65335</v>
      </c>
      <c r="C205" s="2">
        <v>-113.14168333333333</v>
      </c>
      <c r="D205" s="149" t="s">
        <v>4377</v>
      </c>
    </row>
    <row r="206" spans="1:4" ht="11.25">
      <c r="A206" s="1" t="s">
        <v>4378</v>
      </c>
      <c r="B206" s="2">
        <v>-34.78668333333333</v>
      </c>
      <c r="C206" s="2">
        <v>-139.07334999999998</v>
      </c>
      <c r="D206" s="149" t="s">
        <v>4379</v>
      </c>
    </row>
    <row r="207" spans="1:4" ht="11.25">
      <c r="A207" s="1" t="s">
        <v>4380</v>
      </c>
      <c r="B207" s="2">
        <v>-18.925016666666664</v>
      </c>
      <c r="C207" s="2">
        <v>-123.33001666666667</v>
      </c>
      <c r="D207" s="149" t="s">
        <v>4381</v>
      </c>
    </row>
    <row r="208" spans="1:4" ht="11.25">
      <c r="A208" s="1" t="s">
        <v>6039</v>
      </c>
      <c r="B208" s="2">
        <v>-34.1789</v>
      </c>
      <c r="C208" s="2">
        <v>-150.10696666666666</v>
      </c>
      <c r="D208" s="149" t="s">
        <v>6040</v>
      </c>
    </row>
    <row r="209" spans="1:4" ht="11.25">
      <c r="A209" s="1" t="s">
        <v>4382</v>
      </c>
      <c r="B209" s="2">
        <v>-20.731683333333333</v>
      </c>
      <c r="C209" s="2">
        <v>-136.23334999999997</v>
      </c>
      <c r="D209" s="149" t="s">
        <v>4383</v>
      </c>
    </row>
    <row r="210" spans="1:4" ht="11.25">
      <c r="A210" s="1" t="s">
        <v>6041</v>
      </c>
      <c r="B210" s="2">
        <v>-34.17863333333333</v>
      </c>
      <c r="C210" s="2">
        <v>-150.11140000000003</v>
      </c>
      <c r="D210" s="149" t="s">
        <v>6040</v>
      </c>
    </row>
    <row r="211" spans="1:4" ht="11.25">
      <c r="A211" s="1" t="s">
        <v>6042</v>
      </c>
      <c r="B211" s="2">
        <v>-34.17863333333333</v>
      </c>
      <c r="C211" s="2">
        <v>-150.10668333333334</v>
      </c>
      <c r="D211" s="149" t="s">
        <v>6040</v>
      </c>
    </row>
    <row r="212" spans="1:4" ht="11.25">
      <c r="A212" s="1" t="s">
        <v>4384</v>
      </c>
      <c r="B212" s="2">
        <v>-24.735016666666663</v>
      </c>
      <c r="C212" s="2">
        <v>-117.54501666666667</v>
      </c>
      <c r="D212" s="149" t="s">
        <v>129</v>
      </c>
    </row>
    <row r="213" spans="1:4" ht="11.25">
      <c r="A213" s="1" t="s">
        <v>4465</v>
      </c>
      <c r="B213" s="2">
        <v>-30.70835</v>
      </c>
      <c r="C213" s="2">
        <v>-154.87668333333335</v>
      </c>
      <c r="D213" s="149" t="s">
        <v>4466</v>
      </c>
    </row>
    <row r="214" spans="1:4" ht="11.25">
      <c r="A214" s="1" t="s">
        <v>4467</v>
      </c>
      <c r="B214" s="2">
        <v>-29.895016666666663</v>
      </c>
      <c r="C214" s="2">
        <v>-136.20334999999997</v>
      </c>
      <c r="D214" s="149" t="s">
        <v>4468</v>
      </c>
    </row>
    <row r="215" spans="1:4" ht="11.25">
      <c r="A215" s="1" t="s">
        <v>4469</v>
      </c>
      <c r="B215" s="2">
        <v>-28.873350000000002</v>
      </c>
      <c r="C215" s="2">
        <v>-136.2100166666667</v>
      </c>
      <c r="D215" s="149" t="s">
        <v>4470</v>
      </c>
    </row>
    <row r="216" spans="1:4" ht="11.25">
      <c r="A216" s="1" t="s">
        <v>1333</v>
      </c>
      <c r="B216" s="2">
        <v>-30.435016666666666</v>
      </c>
      <c r="C216" s="2">
        <v>-116.28668333333333</v>
      </c>
      <c r="D216" s="149" t="s">
        <v>7348</v>
      </c>
    </row>
    <row r="217" spans="1:4" ht="11.25">
      <c r="A217" s="1" t="s">
        <v>7349</v>
      </c>
      <c r="B217" s="2">
        <v>-22.276683333333335</v>
      </c>
      <c r="C217" s="2">
        <v>-131.25501666666665</v>
      </c>
      <c r="D217" s="149" t="s">
        <v>7350</v>
      </c>
    </row>
    <row r="218" spans="1:4" ht="11.25">
      <c r="A218" s="1" t="s">
        <v>7351</v>
      </c>
      <c r="B218" s="2">
        <v>-37.720016666666666</v>
      </c>
      <c r="C218" s="2">
        <v>-144.60335</v>
      </c>
      <c r="D218" s="149" t="s">
        <v>7352</v>
      </c>
    </row>
    <row r="219" spans="1:4" ht="11.25">
      <c r="A219" s="1" t="s">
        <v>6595</v>
      </c>
      <c r="B219" s="2">
        <v>-30.591683333333332</v>
      </c>
      <c r="C219" s="2">
        <v>-116.76946666666667</v>
      </c>
      <c r="D219" s="149" t="s">
        <v>6596</v>
      </c>
    </row>
    <row r="220" spans="1:4" ht="11.25">
      <c r="A220" s="1" t="s">
        <v>6597</v>
      </c>
      <c r="B220" s="2">
        <v>-30.594183333333334</v>
      </c>
      <c r="C220" s="2">
        <v>-116.77973333333333</v>
      </c>
      <c r="D220" s="149" t="s">
        <v>6596</v>
      </c>
    </row>
    <row r="221" spans="1:4" ht="11.25">
      <c r="A221" s="1" t="s">
        <v>4560</v>
      </c>
      <c r="B221" s="2">
        <v>-30.971683333333335</v>
      </c>
      <c r="C221" s="2">
        <v>-150.73834999999997</v>
      </c>
      <c r="D221" s="149" t="s">
        <v>7777</v>
      </c>
    </row>
    <row r="222" spans="1:4" ht="11.25">
      <c r="A222" s="1" t="s">
        <v>4561</v>
      </c>
      <c r="B222" s="2">
        <v>-35.00501666666667</v>
      </c>
      <c r="C222" s="2">
        <v>-148.58335</v>
      </c>
      <c r="D222" s="149" t="s">
        <v>7778</v>
      </c>
    </row>
    <row r="223" spans="1:4" ht="11.25">
      <c r="A223" s="1" t="s">
        <v>4562</v>
      </c>
      <c r="B223" s="2">
        <v>-42.61168333333333</v>
      </c>
      <c r="C223" s="2">
        <v>-147.71668333333335</v>
      </c>
      <c r="D223" s="149" t="s">
        <v>7779</v>
      </c>
    </row>
    <row r="224" spans="1:4" ht="11.25">
      <c r="A224" s="1" t="s">
        <v>6598</v>
      </c>
      <c r="B224" s="2">
        <v>-30.04335</v>
      </c>
      <c r="C224" s="2">
        <v>-145.94946666666667</v>
      </c>
      <c r="D224" s="149" t="s">
        <v>6599</v>
      </c>
    </row>
    <row r="225" spans="1:4" ht="11.25">
      <c r="A225" s="1" t="s">
        <v>4563</v>
      </c>
      <c r="B225" s="2">
        <v>-20.633349999999997</v>
      </c>
      <c r="C225" s="2">
        <v>-149.06668333333332</v>
      </c>
      <c r="D225" s="149" t="s">
        <v>7780</v>
      </c>
    </row>
    <row r="226" spans="1:4" ht="11.25">
      <c r="A226" s="1" t="s">
        <v>4564</v>
      </c>
      <c r="B226" s="2">
        <v>-35.27501666666667</v>
      </c>
      <c r="C226" s="2">
        <v>-149.10001666666668</v>
      </c>
      <c r="D226" s="149" t="s">
        <v>7781</v>
      </c>
    </row>
    <row r="227" spans="1:4" ht="11.25">
      <c r="A227" s="1" t="s">
        <v>6600</v>
      </c>
      <c r="B227" s="2">
        <v>-33.928349999999995</v>
      </c>
      <c r="C227" s="2">
        <v>-150.98863333333333</v>
      </c>
      <c r="D227" s="149" t="s">
        <v>4044</v>
      </c>
    </row>
    <row r="228" spans="1:4" ht="11.25">
      <c r="A228" s="1" t="s">
        <v>4565</v>
      </c>
      <c r="B228" s="2">
        <v>-26.711683333333333</v>
      </c>
      <c r="C228" s="2">
        <v>-125.98001666666666</v>
      </c>
      <c r="D228" s="149" t="s">
        <v>7782</v>
      </c>
    </row>
    <row r="229" spans="1:4" ht="11.25">
      <c r="A229" s="1" t="s">
        <v>4045</v>
      </c>
      <c r="B229" s="2">
        <v>-17.751133333333332</v>
      </c>
      <c r="C229" s="2">
        <v>-139.53168333333332</v>
      </c>
      <c r="D229" s="149" t="s">
        <v>4046</v>
      </c>
    </row>
    <row r="230" spans="1:4" ht="11.25">
      <c r="A230" s="1" t="s">
        <v>7353</v>
      </c>
      <c r="B230" s="2">
        <v>-34.77668333333333</v>
      </c>
      <c r="C230" s="2">
        <v>-139.41168333333331</v>
      </c>
      <c r="D230" s="149" t="s">
        <v>7354</v>
      </c>
    </row>
    <row r="231" spans="1:4" ht="11.25">
      <c r="A231" s="1" t="s">
        <v>7355</v>
      </c>
      <c r="B231" s="2">
        <v>-11.581683333333332</v>
      </c>
      <c r="C231" s="2">
        <v>-131.96501666666668</v>
      </c>
      <c r="D231" s="149" t="s">
        <v>7356</v>
      </c>
    </row>
    <row r="232" spans="1:4" ht="11.25">
      <c r="A232" s="1" t="s">
        <v>7357</v>
      </c>
      <c r="B232" s="2">
        <v>-28.200016666666667</v>
      </c>
      <c r="C232" s="2">
        <v>-153.22168333333335</v>
      </c>
      <c r="D232" s="149" t="s">
        <v>7358</v>
      </c>
    </row>
    <row r="233" spans="1:4" ht="11.25">
      <c r="A233" s="1" t="s">
        <v>7359</v>
      </c>
      <c r="B233" s="2">
        <v>-27.54668333333333</v>
      </c>
      <c r="C233" s="2">
        <v>-127.20335</v>
      </c>
      <c r="D233" s="149" t="s">
        <v>7360</v>
      </c>
    </row>
    <row r="234" spans="1:4" ht="11.25">
      <c r="A234" s="1" t="s">
        <v>4566</v>
      </c>
      <c r="B234" s="2">
        <v>-28.09001666666667</v>
      </c>
      <c r="C234" s="2">
        <v>-153.45835000000002</v>
      </c>
      <c r="D234" s="149" t="s">
        <v>7783</v>
      </c>
    </row>
    <row r="235" spans="1:4" ht="11.25">
      <c r="A235" s="1" t="s">
        <v>1324</v>
      </c>
      <c r="B235" s="2">
        <v>-27.313349999999996</v>
      </c>
      <c r="C235" s="2">
        <v>-153.01668333333333</v>
      </c>
      <c r="D235" s="149" t="s">
        <v>7784</v>
      </c>
    </row>
    <row r="236" spans="1:4" ht="11.25">
      <c r="A236" s="1" t="s">
        <v>1325</v>
      </c>
      <c r="B236" s="2">
        <v>-26.625016666666667</v>
      </c>
      <c r="C236" s="2">
        <v>-153.03335</v>
      </c>
      <c r="D236" s="149" t="s">
        <v>7785</v>
      </c>
    </row>
    <row r="237" spans="1:4" ht="11.25">
      <c r="A237" s="1" t="s">
        <v>1326</v>
      </c>
      <c r="B237" s="2">
        <v>-30.455016666666666</v>
      </c>
      <c r="C237" s="2">
        <v>-152.89668333333336</v>
      </c>
      <c r="D237" s="149" t="s">
        <v>2</v>
      </c>
    </row>
    <row r="238" spans="1:4" ht="11.25">
      <c r="A238" s="1" t="s">
        <v>7361</v>
      </c>
      <c r="B238" s="2">
        <v>-28.036683333333336</v>
      </c>
      <c r="C238" s="2">
        <v>-116.06668333333333</v>
      </c>
      <c r="D238" s="149" t="s">
        <v>7362</v>
      </c>
    </row>
    <row r="239" spans="1:4" ht="11.25">
      <c r="A239" s="1" t="s">
        <v>4047</v>
      </c>
      <c r="B239" s="2">
        <v>-33.69251666666666</v>
      </c>
      <c r="C239" s="2">
        <v>-115.39529999999999</v>
      </c>
      <c r="D239" s="149" t="s">
        <v>4048</v>
      </c>
    </row>
    <row r="240" spans="1:4" ht="11.25">
      <c r="A240" s="1" t="s">
        <v>1327</v>
      </c>
      <c r="B240" s="2">
        <v>-30.821683333333336</v>
      </c>
      <c r="C240" s="2">
        <v>-152.5116833333333</v>
      </c>
      <c r="D240" s="149" t="s">
        <v>3</v>
      </c>
    </row>
    <row r="241" spans="1:4" ht="11.25">
      <c r="A241" s="1" t="s">
        <v>4049</v>
      </c>
      <c r="B241" s="2">
        <v>-37.51363333333333</v>
      </c>
      <c r="C241" s="2">
        <v>-143.79056666666668</v>
      </c>
      <c r="D241" s="149" t="s">
        <v>4050</v>
      </c>
    </row>
    <row r="242" spans="1:4" ht="11.25">
      <c r="A242" s="1" t="s">
        <v>7363</v>
      </c>
      <c r="B242" s="2">
        <v>-31.910016666666664</v>
      </c>
      <c r="C242" s="2">
        <v>-115.70168333333332</v>
      </c>
      <c r="D242" s="149" t="s">
        <v>3962</v>
      </c>
    </row>
    <row r="243" spans="1:4" ht="11.25">
      <c r="A243" s="1" t="s">
        <v>7371</v>
      </c>
      <c r="B243" s="2">
        <v>-33.851683333333334</v>
      </c>
      <c r="C243" s="2">
        <v>-150.73668333333336</v>
      </c>
      <c r="D243" s="149" t="s">
        <v>7372</v>
      </c>
    </row>
    <row r="244" spans="1:4" ht="11.25">
      <c r="A244" s="1" t="s">
        <v>1328</v>
      </c>
      <c r="B244" s="2">
        <v>-35.83335</v>
      </c>
      <c r="C244" s="2">
        <v>-146.80001666666666</v>
      </c>
      <c r="D244" s="149" t="s">
        <v>4</v>
      </c>
    </row>
    <row r="245" spans="1:4" ht="11.25">
      <c r="A245" s="1" t="s">
        <v>4051</v>
      </c>
      <c r="B245" s="2">
        <v>-27.96613333333333</v>
      </c>
      <c r="C245" s="2">
        <v>-152.90085000000002</v>
      </c>
      <c r="D245" s="149" t="s">
        <v>4228</v>
      </c>
    </row>
    <row r="246" spans="1:4" ht="11.25">
      <c r="A246" s="1" t="s">
        <v>1329</v>
      </c>
      <c r="B246" s="2">
        <v>-37.675016666666664</v>
      </c>
      <c r="C246" s="2">
        <v>-144.43835</v>
      </c>
      <c r="D246" s="149" t="s">
        <v>5</v>
      </c>
    </row>
    <row r="247" spans="1:4" ht="11.25">
      <c r="A247" s="1" t="s">
        <v>4103</v>
      </c>
      <c r="B247" s="2">
        <v>-27.23501666666667</v>
      </c>
      <c r="C247" s="2">
        <v>-151.62473333333335</v>
      </c>
      <c r="D247" s="149" t="s">
        <v>4104</v>
      </c>
    </row>
    <row r="248" spans="1:4" ht="11.25">
      <c r="A248" s="1" t="s">
        <v>3409</v>
      </c>
      <c r="B248" s="2">
        <v>-28.834466666666664</v>
      </c>
      <c r="C248" s="2">
        <v>-153.56251666666668</v>
      </c>
      <c r="D248" s="149" t="s">
        <v>3410</v>
      </c>
    </row>
    <row r="249" spans="1:4" ht="11.25">
      <c r="A249" s="1" t="s">
        <v>1330</v>
      </c>
      <c r="B249" s="2">
        <v>-30.88335</v>
      </c>
      <c r="C249" s="2">
        <v>-151.1500166666667</v>
      </c>
      <c r="D249" s="149" t="s">
        <v>6</v>
      </c>
    </row>
    <row r="250" spans="1:4" ht="11.25">
      <c r="A250" s="1" t="s">
        <v>3411</v>
      </c>
      <c r="B250" s="2">
        <v>-27.36585</v>
      </c>
      <c r="C250" s="2">
        <v>-153.1391833333333</v>
      </c>
      <c r="D250" s="149" t="s">
        <v>3412</v>
      </c>
    </row>
    <row r="251" spans="1:4" ht="11.25">
      <c r="A251" s="1" t="s">
        <v>1331</v>
      </c>
      <c r="B251" s="2">
        <v>-41.233349999999994</v>
      </c>
      <c r="C251" s="2">
        <v>-146.9166833333333</v>
      </c>
      <c r="D251" s="149" t="s">
        <v>7</v>
      </c>
    </row>
    <row r="252" spans="1:4" ht="11.25">
      <c r="A252" s="1" t="s">
        <v>1332</v>
      </c>
      <c r="B252" s="2">
        <v>-36.14501666666666</v>
      </c>
      <c r="C252" s="2">
        <v>-147.01335000000003</v>
      </c>
      <c r="D252" s="149" t="s">
        <v>8</v>
      </c>
    </row>
    <row r="253" spans="1:4" ht="11.25">
      <c r="A253" s="1" t="s">
        <v>3413</v>
      </c>
      <c r="B253" s="2">
        <v>-27.406399999999998</v>
      </c>
      <c r="C253" s="2">
        <v>-153.09806666666668</v>
      </c>
      <c r="D253" s="149" t="s">
        <v>3412</v>
      </c>
    </row>
    <row r="254" spans="1:4" ht="11.25">
      <c r="A254" s="1" t="s">
        <v>3414</v>
      </c>
      <c r="B254" s="2">
        <v>-37.88113333333334</v>
      </c>
      <c r="C254" s="2">
        <v>-147.56863333333334</v>
      </c>
      <c r="D254" s="149" t="s">
        <v>3415</v>
      </c>
    </row>
    <row r="255" spans="1:4" ht="11.25">
      <c r="A255" s="1" t="s">
        <v>3416</v>
      </c>
      <c r="B255" s="2">
        <v>-27.366133333333334</v>
      </c>
      <c r="C255" s="2">
        <v>-153.1391833333333</v>
      </c>
      <c r="D255" s="149" t="s">
        <v>3412</v>
      </c>
    </row>
    <row r="256" spans="1:4" ht="11.25">
      <c r="A256" s="1" t="s">
        <v>3556</v>
      </c>
      <c r="B256" s="2">
        <v>-37.25001666666667</v>
      </c>
      <c r="C256" s="2">
        <v>-141.83335</v>
      </c>
      <c r="D256" s="149" t="s">
        <v>9</v>
      </c>
    </row>
    <row r="257" spans="1:7" ht="11.25">
      <c r="A257" s="1" t="s">
        <v>987</v>
      </c>
      <c r="B257" s="2">
        <v>-17.183333333333334</v>
      </c>
      <c r="C257" s="2">
        <v>-124.95</v>
      </c>
      <c r="D257" s="149" t="s">
        <v>988</v>
      </c>
      <c r="E257" s="2">
        <v>500</v>
      </c>
      <c r="F257" s="2" t="s">
        <v>5186</v>
      </c>
      <c r="G257" s="2" t="s">
        <v>5187</v>
      </c>
    </row>
    <row r="258" spans="1:4" ht="11.25">
      <c r="A258" s="1" t="s">
        <v>3557</v>
      </c>
      <c r="B258" s="2">
        <v>-26.50835</v>
      </c>
      <c r="C258" s="2">
        <v>-152.58335</v>
      </c>
      <c r="D258" s="149" t="s">
        <v>2556</v>
      </c>
    </row>
    <row r="259" spans="1:4" ht="11.25">
      <c r="A259" s="1" t="s">
        <v>7373</v>
      </c>
      <c r="B259" s="2">
        <v>-14.301683333333335</v>
      </c>
      <c r="C259" s="2">
        <v>-134.07334999999998</v>
      </c>
      <c r="D259" s="149" t="s">
        <v>7374</v>
      </c>
    </row>
    <row r="260" spans="1:4" ht="11.25">
      <c r="A260" s="1" t="s">
        <v>3558</v>
      </c>
      <c r="B260" s="2">
        <v>-32.800016666666664</v>
      </c>
      <c r="C260" s="2">
        <v>-116.46668333333334</v>
      </c>
      <c r="D260" s="149" t="s">
        <v>2557</v>
      </c>
    </row>
    <row r="261" spans="1:4" ht="11.25">
      <c r="A261" s="1" t="s">
        <v>7375</v>
      </c>
      <c r="B261" s="2">
        <v>-20.126683333333332</v>
      </c>
      <c r="C261" s="2">
        <v>-163.00001666666668</v>
      </c>
      <c r="D261" s="149" t="s">
        <v>7376</v>
      </c>
    </row>
    <row r="262" spans="1:4" ht="11.25">
      <c r="A262" s="1" t="s">
        <v>729</v>
      </c>
      <c r="B262" s="2">
        <v>-14.23335</v>
      </c>
      <c r="C262" s="2">
        <v>-133.12501666666665</v>
      </c>
      <c r="D262" s="149" t="s">
        <v>730</v>
      </c>
    </row>
    <row r="263" spans="1:7" ht="11.25">
      <c r="A263" s="1" t="s">
        <v>5655</v>
      </c>
      <c r="B263" s="2">
        <v>-18.881944444444446</v>
      </c>
      <c r="C263" s="2">
        <v>-126.23444444444445</v>
      </c>
      <c r="D263" s="149" t="s">
        <v>3883</v>
      </c>
      <c r="E263" s="2">
        <v>800</v>
      </c>
      <c r="F263" s="2" t="s">
        <v>1510</v>
      </c>
      <c r="G263" s="2" t="s">
        <v>1511</v>
      </c>
    </row>
    <row r="264" spans="1:4" ht="11.25">
      <c r="A264" s="1" t="s">
        <v>731</v>
      </c>
      <c r="B264" s="2">
        <v>-31.425016666666664</v>
      </c>
      <c r="C264" s="2">
        <v>-116.45168333333334</v>
      </c>
      <c r="D264" s="149" t="s">
        <v>732</v>
      </c>
    </row>
    <row r="265" spans="1:4" ht="11.25">
      <c r="A265" s="1" t="s">
        <v>3417</v>
      </c>
      <c r="B265" s="2">
        <v>-37.46223333333334</v>
      </c>
      <c r="C265" s="2">
        <v>-144.79834999999997</v>
      </c>
      <c r="D265" s="149" t="s">
        <v>3418</v>
      </c>
    </row>
    <row r="266" spans="1:4" ht="11.25">
      <c r="A266" s="1" t="s">
        <v>733</v>
      </c>
      <c r="B266" s="2">
        <v>-35.58835</v>
      </c>
      <c r="C266" s="2">
        <v>-140.18168333333335</v>
      </c>
      <c r="D266" s="149" t="s">
        <v>734</v>
      </c>
    </row>
    <row r="267" spans="1:4" ht="11.25">
      <c r="A267" s="1" t="s">
        <v>735</v>
      </c>
      <c r="B267" s="2">
        <v>-27.808349999999997</v>
      </c>
      <c r="C267" s="2">
        <v>-155.90834999999998</v>
      </c>
      <c r="D267" s="149" t="s">
        <v>736</v>
      </c>
    </row>
    <row r="268" spans="1:4" ht="11.25">
      <c r="A268" s="1" t="s">
        <v>737</v>
      </c>
      <c r="B268" s="2">
        <v>-28.08335</v>
      </c>
      <c r="C268" s="2">
        <v>-150.33335</v>
      </c>
      <c r="D268" s="149" t="s">
        <v>738</v>
      </c>
    </row>
    <row r="269" spans="1:4" ht="11.25">
      <c r="A269" s="1" t="s">
        <v>739</v>
      </c>
      <c r="B269" s="2">
        <v>-34.02335</v>
      </c>
      <c r="C269" s="2">
        <v>-151.00501666666665</v>
      </c>
      <c r="D269" s="149" t="s">
        <v>740</v>
      </c>
    </row>
    <row r="270" spans="1:4" ht="11.25">
      <c r="A270" s="1" t="s">
        <v>741</v>
      </c>
      <c r="B270" s="2">
        <v>-22.68501666666667</v>
      </c>
      <c r="C270" s="2">
        <v>-115.79335</v>
      </c>
      <c r="D270" s="149" t="s">
        <v>742</v>
      </c>
    </row>
    <row r="271" spans="1:4" ht="11.25">
      <c r="A271" s="1" t="s">
        <v>3559</v>
      </c>
      <c r="B271" s="2">
        <v>-27.341683333333336</v>
      </c>
      <c r="C271" s="2">
        <v>-153.08501666666666</v>
      </c>
      <c r="D271" s="149" t="s">
        <v>2558</v>
      </c>
    </row>
    <row r="272" spans="1:4" ht="11.25">
      <c r="A272" s="1" t="s">
        <v>743</v>
      </c>
      <c r="B272" s="2">
        <v>-35.87001666666667</v>
      </c>
      <c r="C272" s="2">
        <v>-139.70001666666664</v>
      </c>
      <c r="D272" s="149" t="s">
        <v>744</v>
      </c>
    </row>
    <row r="273" spans="1:4" ht="11.25">
      <c r="A273" s="1" t="s">
        <v>745</v>
      </c>
      <c r="B273" s="2">
        <v>-21.953349999999997</v>
      </c>
      <c r="C273" s="2">
        <v>-119.22501666666666</v>
      </c>
      <c r="D273" s="149" t="s">
        <v>746</v>
      </c>
    </row>
    <row r="274" spans="1:4" ht="11.25">
      <c r="A274" s="1" t="s">
        <v>747</v>
      </c>
      <c r="B274" s="2">
        <v>-26.760016666666665</v>
      </c>
      <c r="C274" s="2">
        <v>-153.04501666666664</v>
      </c>
      <c r="D274" s="149" t="s">
        <v>2937</v>
      </c>
    </row>
    <row r="275" spans="1:4" ht="11.25">
      <c r="A275" s="1" t="s">
        <v>2938</v>
      </c>
      <c r="B275" s="2">
        <v>-33.23668333333333</v>
      </c>
      <c r="C275" s="2">
        <v>-151.04335000000003</v>
      </c>
      <c r="D275" s="149" t="s">
        <v>2939</v>
      </c>
    </row>
    <row r="276" spans="1:4" ht="11.25">
      <c r="A276" s="1" t="s">
        <v>3419</v>
      </c>
      <c r="B276" s="2">
        <v>-36.3903</v>
      </c>
      <c r="C276" s="2">
        <v>-140.7514</v>
      </c>
      <c r="D276" s="149" t="s">
        <v>3420</v>
      </c>
    </row>
    <row r="277" spans="1:4" ht="11.25">
      <c r="A277" s="1" t="s">
        <v>3421</v>
      </c>
      <c r="B277" s="2">
        <v>-36.3928</v>
      </c>
      <c r="C277" s="2">
        <v>-140.74168333333333</v>
      </c>
      <c r="D277" s="149" t="s">
        <v>3420</v>
      </c>
    </row>
    <row r="278" spans="1:4" ht="11.25">
      <c r="A278" s="1" t="s">
        <v>3422</v>
      </c>
      <c r="B278" s="2">
        <v>-22.91473333333333</v>
      </c>
      <c r="C278" s="2">
        <v>-139.90696666666668</v>
      </c>
      <c r="D278" s="149" t="s">
        <v>3423</v>
      </c>
    </row>
    <row r="279" spans="1:4" ht="11.25">
      <c r="A279" s="1" t="s">
        <v>3560</v>
      </c>
      <c r="B279" s="2">
        <v>-30.650016666666666</v>
      </c>
      <c r="C279" s="2">
        <v>-152.85001666666665</v>
      </c>
      <c r="D279" s="149" t="s">
        <v>2559</v>
      </c>
    </row>
    <row r="280" spans="1:4" ht="11.25">
      <c r="A280" s="1" t="s">
        <v>3561</v>
      </c>
      <c r="B280" s="2">
        <v>-35.95001666666667</v>
      </c>
      <c r="C280" s="2">
        <v>-147.11668333333333</v>
      </c>
      <c r="D280" s="149" t="s">
        <v>2560</v>
      </c>
    </row>
    <row r="281" spans="1:4" ht="11.25">
      <c r="A281" s="1" t="s">
        <v>3472</v>
      </c>
      <c r="B281" s="2">
        <v>-20.016683333333336</v>
      </c>
      <c r="C281" s="2">
        <v>-148.24168333333336</v>
      </c>
      <c r="D281" s="149" t="s">
        <v>2561</v>
      </c>
    </row>
    <row r="282" spans="1:4" ht="11.25">
      <c r="A282" s="1" t="s">
        <v>2940</v>
      </c>
      <c r="B282" s="2">
        <v>-20.720016666666663</v>
      </c>
      <c r="C282" s="2">
        <v>-145.88834999999997</v>
      </c>
      <c r="D282" s="149" t="s">
        <v>2941</v>
      </c>
    </row>
    <row r="283" spans="1:7" ht="11.25">
      <c r="A283" s="1" t="s">
        <v>983</v>
      </c>
      <c r="B283" s="2">
        <v>-16.633333333333333</v>
      </c>
      <c r="C283" s="2">
        <v>-128.55</v>
      </c>
      <c r="D283" s="149" t="s">
        <v>984</v>
      </c>
      <c r="E283" s="2">
        <v>300</v>
      </c>
      <c r="F283" s="2" t="s">
        <v>985</v>
      </c>
      <c r="G283" s="2" t="s">
        <v>986</v>
      </c>
    </row>
    <row r="284" spans="1:4" ht="11.25">
      <c r="A284" s="1" t="s">
        <v>2942</v>
      </c>
      <c r="B284" s="2">
        <v>-22.105016666666664</v>
      </c>
      <c r="C284" s="2">
        <v>-146.31334999999999</v>
      </c>
      <c r="D284" s="149" t="s">
        <v>2943</v>
      </c>
    </row>
    <row r="285" spans="1:4" ht="11.25">
      <c r="A285" s="1" t="s">
        <v>2944</v>
      </c>
      <c r="B285" s="2">
        <v>-18.795016666666665</v>
      </c>
      <c r="C285" s="2">
        <v>-132.52168333333333</v>
      </c>
      <c r="D285" s="149" t="s">
        <v>1211</v>
      </c>
    </row>
    <row r="286" spans="1:4" ht="11.25">
      <c r="A286" s="1" t="s">
        <v>1212</v>
      </c>
      <c r="B286" s="2">
        <v>-33.40168333333334</v>
      </c>
      <c r="C286" s="2">
        <v>-150.55001666666664</v>
      </c>
      <c r="D286" s="149" t="s">
        <v>1213</v>
      </c>
    </row>
    <row r="287" spans="1:4" ht="11.25">
      <c r="A287" s="1" t="s">
        <v>3473</v>
      </c>
      <c r="B287" s="2">
        <v>-20.805016666666667</v>
      </c>
      <c r="C287" s="2">
        <v>-149.26668333333333</v>
      </c>
      <c r="D287" s="149" t="s">
        <v>2562</v>
      </c>
    </row>
    <row r="288" spans="1:4" ht="11.25">
      <c r="A288" s="1" t="s">
        <v>3474</v>
      </c>
      <c r="B288" s="2">
        <v>-37.98335</v>
      </c>
      <c r="C288" s="2">
        <v>-144.35001666666668</v>
      </c>
      <c r="D288" s="149" t="s">
        <v>2563</v>
      </c>
    </row>
    <row r="289" spans="1:4" ht="11.25">
      <c r="A289" s="1" t="s">
        <v>3823</v>
      </c>
      <c r="B289" s="2">
        <v>-31.236683333333332</v>
      </c>
      <c r="C289" s="2">
        <v>-151.04335000000003</v>
      </c>
      <c r="D289" s="149" t="s">
        <v>3824</v>
      </c>
    </row>
    <row r="290" spans="1:4" ht="11.25">
      <c r="A290" s="1" t="s">
        <v>3825</v>
      </c>
      <c r="B290" s="2">
        <v>-23.660016666666667</v>
      </c>
      <c r="C290" s="2">
        <v>-133.64668333333336</v>
      </c>
      <c r="D290" s="149" t="s">
        <v>3826</v>
      </c>
    </row>
    <row r="291" spans="1:4" ht="11.25">
      <c r="A291" s="1" t="s">
        <v>3827</v>
      </c>
      <c r="B291" s="2">
        <v>-35.271683333333335</v>
      </c>
      <c r="C291" s="2">
        <v>-148.89001666666667</v>
      </c>
      <c r="D291" s="149" t="s">
        <v>3828</v>
      </c>
    </row>
    <row r="292" spans="1:4" ht="11.25">
      <c r="A292" s="1" t="s">
        <v>3475</v>
      </c>
      <c r="B292" s="2">
        <v>-16.85001666666667</v>
      </c>
      <c r="C292" s="2">
        <v>-145.65001666666666</v>
      </c>
      <c r="D292" s="149" t="s">
        <v>2564</v>
      </c>
    </row>
    <row r="293" spans="1:4" ht="11.25">
      <c r="A293" s="1" t="s">
        <v>3476</v>
      </c>
      <c r="B293" s="2">
        <v>-28.54168333333333</v>
      </c>
      <c r="C293" s="2">
        <v>-153.55001666666664</v>
      </c>
      <c r="D293" s="149" t="s">
        <v>2565</v>
      </c>
    </row>
    <row r="294" spans="1:4" ht="11.25">
      <c r="A294" s="1" t="s">
        <v>3477</v>
      </c>
      <c r="B294" s="2">
        <v>-32.608349999999994</v>
      </c>
      <c r="C294" s="2">
        <v>-152.30835000000002</v>
      </c>
      <c r="D294" s="149" t="s">
        <v>2566</v>
      </c>
    </row>
    <row r="295" spans="1:4" ht="11.25">
      <c r="A295" s="1" t="s">
        <v>3829</v>
      </c>
      <c r="B295" s="2">
        <v>-21.005016666666666</v>
      </c>
      <c r="C295" s="2">
        <v>-120.27001666666666</v>
      </c>
      <c r="D295" s="149" t="s">
        <v>3830</v>
      </c>
    </row>
    <row r="296" spans="1:4" ht="11.25">
      <c r="A296" s="1" t="s">
        <v>3831</v>
      </c>
      <c r="B296" s="2">
        <v>-23.19001666666667</v>
      </c>
      <c r="C296" s="2">
        <v>-142.14168333333336</v>
      </c>
      <c r="D296" s="149" t="s">
        <v>3832</v>
      </c>
    </row>
    <row r="297" spans="1:4" ht="11.25">
      <c r="A297" s="1" t="s">
        <v>3478</v>
      </c>
      <c r="B297" s="2">
        <v>-16.908350000000002</v>
      </c>
      <c r="C297" s="2">
        <v>-145.70834999999997</v>
      </c>
      <c r="D297" s="149" t="s">
        <v>2567</v>
      </c>
    </row>
    <row r="298" spans="1:4" ht="11.25">
      <c r="A298" s="1" t="s">
        <v>3424</v>
      </c>
      <c r="B298" s="2">
        <v>-16.077233333333336</v>
      </c>
      <c r="C298" s="2">
        <v>-136.30501666666666</v>
      </c>
      <c r="D298" s="149" t="s">
        <v>3425</v>
      </c>
    </row>
    <row r="299" spans="1:4" ht="11.25">
      <c r="A299" s="1" t="s">
        <v>3426</v>
      </c>
      <c r="B299" s="2">
        <v>-17.9414</v>
      </c>
      <c r="C299" s="2">
        <v>-122.2289</v>
      </c>
      <c r="D299" s="149" t="s">
        <v>3427</v>
      </c>
    </row>
    <row r="300" spans="1:4" ht="11.25">
      <c r="A300" s="1" t="s">
        <v>3428</v>
      </c>
      <c r="B300" s="2">
        <v>-17.938066666666668</v>
      </c>
      <c r="C300" s="2">
        <v>-122.22973333333333</v>
      </c>
      <c r="D300" s="149" t="s">
        <v>3427</v>
      </c>
    </row>
    <row r="301" spans="1:4" ht="11.25">
      <c r="A301" s="1" t="s">
        <v>3479</v>
      </c>
      <c r="B301" s="2">
        <v>-33.58001666666667</v>
      </c>
      <c r="C301" s="2">
        <v>-151.32668333333334</v>
      </c>
      <c r="D301" s="149" t="s">
        <v>6356</v>
      </c>
    </row>
    <row r="302" spans="1:4" ht="11.25">
      <c r="A302" s="1" t="s">
        <v>3833</v>
      </c>
      <c r="B302" s="2">
        <v>-42.53168333333333</v>
      </c>
      <c r="C302" s="2">
        <v>-146.4800166666667</v>
      </c>
      <c r="D302" s="149" t="s">
        <v>3834</v>
      </c>
    </row>
    <row r="303" spans="1:4" ht="11.25">
      <c r="A303" s="1" t="s">
        <v>3835</v>
      </c>
      <c r="B303" s="2">
        <v>-38.15335</v>
      </c>
      <c r="C303" s="2">
        <v>-146.10168333333334</v>
      </c>
      <c r="D303" s="149" t="s">
        <v>3836</v>
      </c>
    </row>
    <row r="304" spans="1:4" ht="11.25">
      <c r="A304" s="1" t="s">
        <v>3837</v>
      </c>
      <c r="B304" s="2">
        <v>-32.213350000000005</v>
      </c>
      <c r="C304" s="2">
        <v>-116.45501666666667</v>
      </c>
      <c r="D304" s="149" t="s">
        <v>3838</v>
      </c>
    </row>
    <row r="305" spans="1:4" ht="11.25">
      <c r="A305" s="1" t="s">
        <v>3480</v>
      </c>
      <c r="B305" s="2">
        <v>-29.016683333333336</v>
      </c>
      <c r="C305" s="2">
        <v>-145.70001666666664</v>
      </c>
      <c r="D305" s="149" t="s">
        <v>6357</v>
      </c>
    </row>
    <row r="306" spans="1:4" ht="11.25">
      <c r="A306" s="1" t="s">
        <v>3839</v>
      </c>
      <c r="B306" s="2">
        <v>-23.09835</v>
      </c>
      <c r="C306" s="2">
        <v>-115.03335</v>
      </c>
      <c r="D306" s="149" t="s">
        <v>3840</v>
      </c>
    </row>
    <row r="307" spans="1:4" ht="11.25">
      <c r="A307" s="1" t="s">
        <v>3841</v>
      </c>
      <c r="B307" s="2">
        <v>-35.00501666666667</v>
      </c>
      <c r="C307" s="2">
        <v>-138.92335</v>
      </c>
      <c r="D307" s="149" t="s">
        <v>3842</v>
      </c>
    </row>
    <row r="308" spans="1:4" ht="11.25">
      <c r="A308" s="1" t="s">
        <v>1258</v>
      </c>
      <c r="B308" s="2">
        <v>-29.974733333333333</v>
      </c>
      <c r="C308" s="2">
        <v>-146.81168333333332</v>
      </c>
      <c r="D308" s="149" t="s">
        <v>1259</v>
      </c>
    </row>
    <row r="309" spans="1:4" ht="11.25">
      <c r="A309" s="1" t="s">
        <v>3481</v>
      </c>
      <c r="B309" s="2">
        <v>-33.94168333333334</v>
      </c>
      <c r="C309" s="2">
        <v>-150.72834999999998</v>
      </c>
      <c r="D309" s="149" t="s">
        <v>6417</v>
      </c>
    </row>
    <row r="310" spans="1:4" ht="11.25">
      <c r="A310" s="1" t="s">
        <v>3482</v>
      </c>
      <c r="B310" s="2">
        <v>-27.200016666666667</v>
      </c>
      <c r="C310" s="2">
        <v>-152.10001666666668</v>
      </c>
      <c r="D310" s="149" t="s">
        <v>6418</v>
      </c>
    </row>
    <row r="311" spans="1:4" ht="11.25">
      <c r="A311" s="1" t="s">
        <v>3483</v>
      </c>
      <c r="B311" s="2">
        <v>-23.51668333333333</v>
      </c>
      <c r="C311" s="2">
        <v>-133.85001666666665</v>
      </c>
      <c r="D311" s="149" t="s">
        <v>6419</v>
      </c>
    </row>
    <row r="312" spans="1:4" ht="11.25">
      <c r="A312" s="1" t="s">
        <v>1260</v>
      </c>
      <c r="B312" s="2">
        <v>-33.41418333333334</v>
      </c>
      <c r="C312" s="2">
        <v>-149.65696666666668</v>
      </c>
      <c r="D312" s="149" t="s">
        <v>1261</v>
      </c>
    </row>
    <row r="313" spans="1:4" ht="11.25">
      <c r="A313" s="1" t="s">
        <v>3484</v>
      </c>
      <c r="B313" s="2">
        <v>-11.766683333333335</v>
      </c>
      <c r="C313" s="2">
        <v>-130.61668333333336</v>
      </c>
      <c r="D313" s="149" t="s">
        <v>6420</v>
      </c>
    </row>
    <row r="314" spans="1:4" ht="11.25">
      <c r="A314" s="1" t="s">
        <v>3485</v>
      </c>
      <c r="B314" s="2">
        <v>-35.01668333333333</v>
      </c>
      <c r="C314" s="2">
        <v>-138.51668333333333</v>
      </c>
      <c r="D314" s="149" t="s">
        <v>6421</v>
      </c>
    </row>
    <row r="315" spans="1:4" ht="11.25">
      <c r="A315" s="1" t="s">
        <v>3486</v>
      </c>
      <c r="B315" s="2">
        <v>-40.95001666666667</v>
      </c>
      <c r="C315" s="2">
        <v>-145.63335</v>
      </c>
      <c r="D315" s="149" t="s">
        <v>6422</v>
      </c>
    </row>
    <row r="316" spans="1:4" ht="11.25">
      <c r="A316" s="1" t="s">
        <v>3487</v>
      </c>
      <c r="B316" s="2">
        <v>-37.911683333333336</v>
      </c>
      <c r="C316" s="2">
        <v>-144.9866833333333</v>
      </c>
      <c r="D316" s="149" t="s">
        <v>2767</v>
      </c>
    </row>
    <row r="317" spans="1:4" ht="11.25">
      <c r="A317" s="1" t="s">
        <v>3488</v>
      </c>
      <c r="B317" s="2">
        <v>-32.366683333333334</v>
      </c>
      <c r="C317" s="2">
        <v>-117.01668333333332</v>
      </c>
      <c r="D317" s="149" t="s">
        <v>2768</v>
      </c>
    </row>
    <row r="318" spans="1:4" ht="11.25">
      <c r="A318" s="1" t="s">
        <v>3489</v>
      </c>
      <c r="B318" s="2">
        <v>-31.728350000000002</v>
      </c>
      <c r="C318" s="2">
        <v>-115.71668333333332</v>
      </c>
      <c r="D318" s="149" t="s">
        <v>2769</v>
      </c>
    </row>
    <row r="319" spans="1:4" ht="11.25">
      <c r="A319" s="1" t="s">
        <v>3490</v>
      </c>
      <c r="B319" s="2">
        <v>-18.900016666666666</v>
      </c>
      <c r="C319" s="2">
        <v>-131.08334999999997</v>
      </c>
      <c r="D319" s="149" t="s">
        <v>2770</v>
      </c>
    </row>
    <row r="320" spans="1:4" ht="11.25">
      <c r="A320" s="1" t="s">
        <v>3491</v>
      </c>
      <c r="B320" s="2">
        <v>-16.741683333333334</v>
      </c>
      <c r="C320" s="2">
        <v>-145.66835000000003</v>
      </c>
      <c r="D320" s="149" t="s">
        <v>2771</v>
      </c>
    </row>
    <row r="321" spans="1:4" ht="11.25">
      <c r="A321" s="1" t="s">
        <v>3843</v>
      </c>
      <c r="B321" s="2">
        <v>-27.605016666666664</v>
      </c>
      <c r="C321" s="2">
        <v>-151.66335</v>
      </c>
      <c r="D321" s="149" t="s">
        <v>4052</v>
      </c>
    </row>
    <row r="322" spans="1:4" ht="11.25">
      <c r="A322" s="1" t="s">
        <v>4053</v>
      </c>
      <c r="B322" s="2">
        <v>-23.771683333333335</v>
      </c>
      <c r="C322" s="2">
        <v>-150.50501666666668</v>
      </c>
      <c r="D322" s="149" t="s">
        <v>4054</v>
      </c>
    </row>
    <row r="323" spans="1:4" ht="11.25">
      <c r="A323" s="1" t="s">
        <v>1262</v>
      </c>
      <c r="B323" s="2">
        <v>-24.896683333333332</v>
      </c>
      <c r="C323" s="2">
        <v>-152.32056666666668</v>
      </c>
      <c r="D323" s="149" t="s">
        <v>1263</v>
      </c>
    </row>
    <row r="324" spans="1:4" ht="11.25">
      <c r="A324" s="1" t="s">
        <v>3492</v>
      </c>
      <c r="B324" s="2">
        <v>-36.050016666666664</v>
      </c>
      <c r="C324" s="2">
        <v>-147.35001666666668</v>
      </c>
      <c r="D324" s="149" t="s">
        <v>2772</v>
      </c>
    </row>
    <row r="325" spans="1:4" ht="11.25">
      <c r="A325" s="1" t="s">
        <v>4055</v>
      </c>
      <c r="B325" s="2">
        <v>-43.815016666666665</v>
      </c>
      <c r="C325" s="2">
        <v>-163.00001666666668</v>
      </c>
      <c r="D325" s="149" t="s">
        <v>4056</v>
      </c>
    </row>
    <row r="326" spans="1:4" ht="11.25">
      <c r="A326" s="1" t="s">
        <v>4057</v>
      </c>
      <c r="B326" s="2">
        <v>-32.78835</v>
      </c>
      <c r="C326" s="2">
        <v>-150.96335000000002</v>
      </c>
      <c r="D326" s="149" t="s">
        <v>4058</v>
      </c>
    </row>
    <row r="327" spans="1:4" ht="11.25">
      <c r="A327" s="1" t="s">
        <v>4059</v>
      </c>
      <c r="B327" s="2">
        <v>-17.596683333333335</v>
      </c>
      <c r="C327" s="2">
        <v>-144.37668333333335</v>
      </c>
      <c r="D327" s="149" t="s">
        <v>4060</v>
      </c>
    </row>
    <row r="328" spans="1:4" ht="11.25">
      <c r="A328" s="1" t="s">
        <v>4061</v>
      </c>
      <c r="B328" s="2">
        <v>-37.48501666666667</v>
      </c>
      <c r="C328" s="2">
        <v>-138.3300166666667</v>
      </c>
      <c r="D328" s="149" t="s">
        <v>4062</v>
      </c>
    </row>
    <row r="329" spans="1:4" ht="11.25">
      <c r="A329" s="1" t="s">
        <v>4063</v>
      </c>
      <c r="B329" s="2">
        <v>-37.333349999999996</v>
      </c>
      <c r="C329" s="2">
        <v>-144.76668333333336</v>
      </c>
      <c r="D329" s="149" t="s">
        <v>4064</v>
      </c>
    </row>
    <row r="330" spans="1:4" ht="11.25">
      <c r="A330" s="1" t="s">
        <v>4065</v>
      </c>
      <c r="B330" s="2">
        <v>-29.041683333333335</v>
      </c>
      <c r="C330" s="2">
        <v>-149.04501666666664</v>
      </c>
      <c r="D330" s="149" t="s">
        <v>4066</v>
      </c>
    </row>
    <row r="331" spans="1:4" ht="11.25">
      <c r="A331" s="1" t="s">
        <v>4067</v>
      </c>
      <c r="B331" s="2">
        <v>-29.650016666666666</v>
      </c>
      <c r="C331" s="2">
        <v>-117.54668333333335</v>
      </c>
      <c r="D331" s="149" t="s">
        <v>2050</v>
      </c>
    </row>
    <row r="332" spans="1:4" ht="11.25">
      <c r="A332" s="1" t="s">
        <v>2051</v>
      </c>
      <c r="B332" s="2">
        <v>-27.03335</v>
      </c>
      <c r="C332" s="2">
        <v>-115.69001666666668</v>
      </c>
      <c r="D332" s="149" t="s">
        <v>6452</v>
      </c>
    </row>
    <row r="333" spans="1:4" ht="11.25">
      <c r="A333" s="1" t="s">
        <v>6453</v>
      </c>
      <c r="B333" s="2">
        <v>-21.711683333333333</v>
      </c>
      <c r="C333" s="2">
        <v>-137.98001666666667</v>
      </c>
      <c r="D333" s="149" t="s">
        <v>6454</v>
      </c>
    </row>
    <row r="334" spans="1:4" ht="11.25">
      <c r="A334" s="1" t="s">
        <v>6455</v>
      </c>
      <c r="B334" s="2">
        <v>-27.07335</v>
      </c>
      <c r="C334" s="2">
        <v>-152.95835</v>
      </c>
      <c r="D334" s="149" t="s">
        <v>6456</v>
      </c>
    </row>
    <row r="335" spans="1:4" ht="11.25">
      <c r="A335" s="1" t="s">
        <v>3493</v>
      </c>
      <c r="B335" s="2">
        <v>-33.68335</v>
      </c>
      <c r="C335" s="2">
        <v>-138.93335000000002</v>
      </c>
      <c r="D335" s="149" t="s">
        <v>2773</v>
      </c>
    </row>
    <row r="336" spans="1:4" ht="11.25">
      <c r="A336" s="1" t="s">
        <v>6457</v>
      </c>
      <c r="B336" s="2">
        <v>-23.120016666666665</v>
      </c>
      <c r="C336" s="2">
        <v>-146.61501666666666</v>
      </c>
      <c r="D336" s="149" t="s">
        <v>3270</v>
      </c>
    </row>
    <row r="337" spans="1:4" ht="11.25">
      <c r="A337" s="1" t="s">
        <v>3271</v>
      </c>
      <c r="B337" s="2">
        <v>-8.546683333333334</v>
      </c>
      <c r="C337" s="2">
        <v>-129.66501666666667</v>
      </c>
      <c r="D337" s="149" t="s">
        <v>3272</v>
      </c>
    </row>
    <row r="338" spans="1:4" ht="11.25">
      <c r="A338" s="1" t="s">
        <v>4723</v>
      </c>
      <c r="B338" s="2">
        <v>-28.07668333333333</v>
      </c>
      <c r="C338" s="2">
        <v>-153.41001666666668</v>
      </c>
      <c r="D338" s="149" t="s">
        <v>2774</v>
      </c>
    </row>
    <row r="339" spans="1:4" ht="11.25">
      <c r="A339" s="1" t="s">
        <v>4724</v>
      </c>
      <c r="B339" s="2">
        <v>-37.47168333333333</v>
      </c>
      <c r="C339" s="2">
        <v>-144.97001666666665</v>
      </c>
      <c r="D339" s="149" t="s">
        <v>2775</v>
      </c>
    </row>
    <row r="340" spans="1:4" ht="11.25">
      <c r="A340" s="1" t="s">
        <v>4725</v>
      </c>
      <c r="B340" s="2">
        <v>-34.150016666666666</v>
      </c>
      <c r="C340" s="2">
        <v>-138.26668333333333</v>
      </c>
      <c r="D340" s="149" t="s">
        <v>2776</v>
      </c>
    </row>
    <row r="341" spans="1:4" ht="11.25">
      <c r="A341" s="1" t="s">
        <v>1264</v>
      </c>
      <c r="B341" s="2">
        <v>-20.02113333333333</v>
      </c>
      <c r="C341" s="2">
        <v>-148.21529999999998</v>
      </c>
      <c r="D341" s="149" t="s">
        <v>1265</v>
      </c>
    </row>
    <row r="342" spans="1:4" ht="11.25">
      <c r="A342" s="1" t="s">
        <v>4726</v>
      </c>
      <c r="B342" s="2">
        <v>-27.305016666666667</v>
      </c>
      <c r="C342" s="2">
        <v>-151.48835000000003</v>
      </c>
      <c r="D342" s="149" t="s">
        <v>2777</v>
      </c>
    </row>
    <row r="343" spans="1:4" ht="11.25">
      <c r="A343" s="1" t="s">
        <v>1266</v>
      </c>
      <c r="B343" s="2">
        <v>-20.856399999999997</v>
      </c>
      <c r="C343" s="2">
        <v>-115.40613333333333</v>
      </c>
      <c r="D343" s="149" t="s">
        <v>1267</v>
      </c>
    </row>
    <row r="344" spans="1:4" ht="11.25">
      <c r="A344" s="1" t="s">
        <v>4727</v>
      </c>
      <c r="B344" s="2">
        <v>-32.21668333333333</v>
      </c>
      <c r="C344" s="2">
        <v>-116.03335</v>
      </c>
      <c r="D344" s="149" t="s">
        <v>2778</v>
      </c>
    </row>
    <row r="345" spans="1:4" ht="11.25">
      <c r="A345" s="1" t="s">
        <v>4728</v>
      </c>
      <c r="B345" s="2">
        <v>-37.82835000000001</v>
      </c>
      <c r="C345" s="2">
        <v>-144.85834999999997</v>
      </c>
      <c r="D345" s="149" t="s">
        <v>4422</v>
      </c>
    </row>
    <row r="346" spans="1:4" ht="11.25">
      <c r="A346" s="1" t="s">
        <v>4729</v>
      </c>
      <c r="B346" s="2">
        <v>-12.750016666666667</v>
      </c>
      <c r="C346" s="2">
        <v>-130.68335</v>
      </c>
      <c r="D346" s="149" t="s">
        <v>3699</v>
      </c>
    </row>
    <row r="347" spans="1:4" ht="11.25">
      <c r="A347" s="1" t="s">
        <v>4730</v>
      </c>
      <c r="B347" s="2">
        <v>-31.25001666666667</v>
      </c>
      <c r="C347" s="2">
        <v>-150.46668333333335</v>
      </c>
      <c r="D347" s="149" t="s">
        <v>3700</v>
      </c>
    </row>
    <row r="348" spans="1:4" ht="11.25">
      <c r="A348" s="1" t="s">
        <v>1268</v>
      </c>
      <c r="B348" s="2">
        <v>-33.402800000000006</v>
      </c>
      <c r="C348" s="2">
        <v>-151.21139999999997</v>
      </c>
      <c r="D348" s="149" t="s">
        <v>1269</v>
      </c>
    </row>
    <row r="349" spans="1:4" ht="11.25">
      <c r="A349" s="1" t="s">
        <v>3273</v>
      </c>
      <c r="B349" s="2">
        <v>-19.441683333333334</v>
      </c>
      <c r="C349" s="2">
        <v>-122.60334999999999</v>
      </c>
      <c r="D349" s="149" t="s">
        <v>3274</v>
      </c>
    </row>
    <row r="350" spans="1:4" ht="11.25">
      <c r="A350" s="1" t="s">
        <v>4731</v>
      </c>
      <c r="B350" s="2">
        <v>-27.088350000000002</v>
      </c>
      <c r="C350" s="2">
        <v>-152.95001666666667</v>
      </c>
      <c r="D350" s="149" t="s">
        <v>5716</v>
      </c>
    </row>
    <row r="351" spans="1:4" ht="11.25">
      <c r="A351" s="1" t="s">
        <v>1270</v>
      </c>
      <c r="B351" s="2">
        <v>-32.26363333333334</v>
      </c>
      <c r="C351" s="2">
        <v>-125.49556666666668</v>
      </c>
      <c r="D351" s="149" t="s">
        <v>1271</v>
      </c>
    </row>
    <row r="352" spans="1:4" ht="11.25">
      <c r="A352" s="1" t="s">
        <v>1272</v>
      </c>
      <c r="B352" s="2">
        <v>-32.263349999999996</v>
      </c>
      <c r="C352" s="2">
        <v>-125.49556666666668</v>
      </c>
      <c r="D352" s="149" t="s">
        <v>1271</v>
      </c>
    </row>
    <row r="353" spans="1:4" ht="11.25">
      <c r="A353" s="1" t="s">
        <v>6274</v>
      </c>
      <c r="B353" s="2">
        <v>-35.606683333333336</v>
      </c>
      <c r="C353" s="2">
        <v>-138.09168333333335</v>
      </c>
      <c r="D353" s="149" t="s">
        <v>5717</v>
      </c>
    </row>
    <row r="354" spans="1:4" ht="11.25">
      <c r="A354" s="1" t="s">
        <v>6275</v>
      </c>
      <c r="B354" s="2">
        <v>-11.616683333333334</v>
      </c>
      <c r="C354" s="2">
        <v>-131.46668333333335</v>
      </c>
      <c r="D354" s="149" t="s">
        <v>5718</v>
      </c>
    </row>
    <row r="355" spans="1:4" ht="11.25">
      <c r="A355" s="1" t="s">
        <v>3275</v>
      </c>
      <c r="B355" s="2">
        <v>-29.000016666666667</v>
      </c>
      <c r="C355" s="2">
        <v>-136.83168333333333</v>
      </c>
      <c r="D355" s="149" t="s">
        <v>3276</v>
      </c>
    </row>
    <row r="356" spans="1:4" ht="11.25">
      <c r="A356" s="1" t="s">
        <v>6276</v>
      </c>
      <c r="B356" s="2">
        <v>-20.900016666666666</v>
      </c>
      <c r="C356" s="2">
        <v>-148.77001666666666</v>
      </c>
      <c r="D356" s="149" t="s">
        <v>5719</v>
      </c>
    </row>
    <row r="357" spans="1:4" ht="11.25">
      <c r="A357" s="1" t="s">
        <v>3277</v>
      </c>
      <c r="B357" s="2">
        <v>-18.808349999999997</v>
      </c>
      <c r="C357" s="2">
        <v>-141.22001666666668</v>
      </c>
      <c r="D357" s="149" t="s">
        <v>3278</v>
      </c>
    </row>
    <row r="358" spans="1:4" ht="11.25">
      <c r="A358" s="1" t="s">
        <v>6277</v>
      </c>
      <c r="B358" s="2">
        <v>-34.07168333333334</v>
      </c>
      <c r="C358" s="2">
        <v>-150.78335</v>
      </c>
      <c r="D358" s="149" t="s">
        <v>5720</v>
      </c>
    </row>
    <row r="359" spans="1:4" ht="11.25">
      <c r="A359" s="1" t="s">
        <v>3279</v>
      </c>
      <c r="B359" s="2">
        <v>-40.000016666666674</v>
      </c>
      <c r="C359" s="2">
        <v>-145.51335</v>
      </c>
      <c r="D359" s="149" t="s">
        <v>3280</v>
      </c>
    </row>
    <row r="360" spans="1:4" ht="11.25">
      <c r="A360" s="1" t="s">
        <v>3281</v>
      </c>
      <c r="B360" s="2">
        <v>-32.22501666666667</v>
      </c>
      <c r="C360" s="2">
        <v>-115.59501666666667</v>
      </c>
      <c r="D360" s="149" t="s">
        <v>3282</v>
      </c>
    </row>
    <row r="361" spans="1:4" ht="11.25">
      <c r="A361" s="1" t="s">
        <v>3283</v>
      </c>
      <c r="B361" s="2">
        <v>-36.425016666666664</v>
      </c>
      <c r="C361" s="2">
        <v>-135.00001666666668</v>
      </c>
      <c r="D361" s="149" t="s">
        <v>3284</v>
      </c>
    </row>
    <row r="362" spans="1:4" ht="11.25">
      <c r="A362" s="1" t="s">
        <v>3285</v>
      </c>
      <c r="B362" s="2">
        <v>-32.09668333333334</v>
      </c>
      <c r="C362" s="2">
        <v>-115.93001666666666</v>
      </c>
      <c r="D362" s="149" t="s">
        <v>3286</v>
      </c>
    </row>
    <row r="363" spans="1:4" ht="11.25">
      <c r="A363" s="1" t="s">
        <v>3287</v>
      </c>
      <c r="B363" s="2">
        <v>-36.80668333333333</v>
      </c>
      <c r="C363" s="2">
        <v>-144.65168333333332</v>
      </c>
      <c r="D363" s="149" t="s">
        <v>3288</v>
      </c>
    </row>
    <row r="364" spans="1:4" ht="11.25">
      <c r="A364" s="1" t="s">
        <v>6278</v>
      </c>
      <c r="B364" s="2">
        <v>-31.86668333333333</v>
      </c>
      <c r="C364" s="2">
        <v>-133.80001666666666</v>
      </c>
      <c r="D364" s="149" t="s">
        <v>5721</v>
      </c>
    </row>
    <row r="365" spans="1:4" ht="11.25">
      <c r="A365" s="1" t="s">
        <v>3289</v>
      </c>
      <c r="B365" s="2">
        <v>-33.38001666666666</v>
      </c>
      <c r="C365" s="2">
        <v>-150.93834999999999</v>
      </c>
      <c r="D365" s="149" t="s">
        <v>3290</v>
      </c>
    </row>
    <row r="366" spans="1:4" ht="11.25">
      <c r="A366" s="1" t="s">
        <v>3291</v>
      </c>
      <c r="B366" s="2">
        <v>-31.680016666666667</v>
      </c>
      <c r="C366" s="2">
        <v>-139.35501666666667</v>
      </c>
      <c r="D366" s="149" t="s">
        <v>3292</v>
      </c>
    </row>
    <row r="367" spans="1:4" ht="11.25">
      <c r="A367" s="1" t="s">
        <v>3293</v>
      </c>
      <c r="B367" s="2">
        <v>-22.266683333333333</v>
      </c>
      <c r="C367" s="2">
        <v>-150.19001666666668</v>
      </c>
      <c r="D367" s="149" t="s">
        <v>3294</v>
      </c>
    </row>
    <row r="368" spans="1:4" ht="11.25">
      <c r="A368" s="1" t="s">
        <v>6279</v>
      </c>
      <c r="B368" s="2">
        <v>-35.58168333333333</v>
      </c>
      <c r="C368" s="2">
        <v>-149.4516833333333</v>
      </c>
      <c r="D368" s="149" t="s">
        <v>5722</v>
      </c>
    </row>
    <row r="369" spans="1:4" ht="11.25">
      <c r="A369" s="1" t="s">
        <v>3295</v>
      </c>
      <c r="B369" s="2">
        <v>-16.473349999999996</v>
      </c>
      <c r="C369" s="2">
        <v>-144.96835</v>
      </c>
      <c r="D369" s="149" t="s">
        <v>3296</v>
      </c>
    </row>
    <row r="370" spans="1:4" ht="11.25">
      <c r="A370" s="1" t="s">
        <v>3297</v>
      </c>
      <c r="B370" s="2">
        <v>-19.840016666666667</v>
      </c>
      <c r="C370" s="2">
        <v>-145.29668333333333</v>
      </c>
      <c r="D370" s="149" t="s">
        <v>3298</v>
      </c>
    </row>
    <row r="371" spans="1:4" ht="11.25">
      <c r="A371" s="1" t="s">
        <v>1273</v>
      </c>
      <c r="B371" s="2">
        <v>-24.881966666666667</v>
      </c>
      <c r="C371" s="2">
        <v>-113.67306666666667</v>
      </c>
      <c r="D371" s="149" t="s">
        <v>1274</v>
      </c>
    </row>
    <row r="372" spans="1:4" ht="11.25">
      <c r="A372" s="1" t="s">
        <v>3299</v>
      </c>
      <c r="B372" s="2">
        <v>-13.01335</v>
      </c>
      <c r="C372" s="2">
        <v>-137.94834999999998</v>
      </c>
      <c r="D372" s="149" t="s">
        <v>3300</v>
      </c>
    </row>
    <row r="373" spans="1:4" ht="11.25">
      <c r="A373" s="1" t="s">
        <v>6280</v>
      </c>
      <c r="B373" s="2">
        <v>-37.958349999999996</v>
      </c>
      <c r="C373" s="2">
        <v>-145.41668333333334</v>
      </c>
      <c r="D373" s="149" t="s">
        <v>1728</v>
      </c>
    </row>
    <row r="374" spans="1:4" ht="11.25">
      <c r="A374" s="1" t="s">
        <v>3301</v>
      </c>
      <c r="B374" s="2">
        <v>-18.86668333333333</v>
      </c>
      <c r="C374" s="2">
        <v>-146.26501666666667</v>
      </c>
      <c r="D374" s="149" t="s">
        <v>57</v>
      </c>
    </row>
    <row r="375" spans="1:4" ht="11.25">
      <c r="A375" s="1" t="s">
        <v>1275</v>
      </c>
      <c r="B375" s="2">
        <v>-24.886683333333334</v>
      </c>
      <c r="C375" s="2">
        <v>-113.66918333333334</v>
      </c>
      <c r="D375" s="149" t="s">
        <v>1274</v>
      </c>
    </row>
    <row r="376" spans="1:4" ht="11.25">
      <c r="A376" s="1" t="s">
        <v>58</v>
      </c>
      <c r="B376" s="2">
        <v>-22.358349999999998</v>
      </c>
      <c r="C376" s="2">
        <v>-149.8650166666667</v>
      </c>
      <c r="D376" s="149" t="s">
        <v>59</v>
      </c>
    </row>
    <row r="377" spans="1:4" ht="11.25">
      <c r="A377" s="1" t="s">
        <v>6281</v>
      </c>
      <c r="B377" s="2">
        <v>-38.09001666666666</v>
      </c>
      <c r="C377" s="2">
        <v>-145.11668333333333</v>
      </c>
      <c r="D377" s="149" t="s">
        <v>6998</v>
      </c>
    </row>
    <row r="378" spans="1:7" ht="11.25">
      <c r="A378" s="1" t="s">
        <v>2476</v>
      </c>
      <c r="B378" s="2">
        <v>-14.483333333333333</v>
      </c>
      <c r="C378" s="2">
        <v>-126.76666666666667</v>
      </c>
      <c r="D378" s="149" t="s">
        <v>2477</v>
      </c>
      <c r="E378" s="2">
        <v>90</v>
      </c>
      <c r="F378" s="2" t="s">
        <v>2478</v>
      </c>
      <c r="G378" s="2" t="s">
        <v>2479</v>
      </c>
    </row>
    <row r="379" spans="1:4" ht="11.25">
      <c r="A379" s="1" t="s">
        <v>60</v>
      </c>
      <c r="B379" s="2">
        <v>-29.68835</v>
      </c>
      <c r="C379" s="2">
        <v>-136.2400166666667</v>
      </c>
      <c r="D379" s="149" t="s">
        <v>2125</v>
      </c>
    </row>
    <row r="380" spans="1:4" ht="11.25">
      <c r="A380" s="1" t="s">
        <v>1276</v>
      </c>
      <c r="B380" s="2">
        <v>-24.881966666666667</v>
      </c>
      <c r="C380" s="2">
        <v>-113.6728</v>
      </c>
      <c r="D380" s="149" t="s">
        <v>1274</v>
      </c>
    </row>
    <row r="381" spans="1:4" ht="11.25">
      <c r="A381" s="1" t="s">
        <v>1277</v>
      </c>
      <c r="B381" s="2">
        <v>-28.874466666666667</v>
      </c>
      <c r="C381" s="2">
        <v>-153.04835</v>
      </c>
      <c r="D381" s="149" t="s">
        <v>1278</v>
      </c>
    </row>
    <row r="382" spans="1:4" ht="11.25">
      <c r="A382" s="1" t="s">
        <v>1279</v>
      </c>
      <c r="B382" s="2">
        <v>-28.874466666666667</v>
      </c>
      <c r="C382" s="2">
        <v>-153.04806666666667</v>
      </c>
      <c r="D382" s="149" t="s">
        <v>1278</v>
      </c>
    </row>
    <row r="383" spans="1:4" ht="11.25">
      <c r="A383" s="1" t="s">
        <v>2126</v>
      </c>
      <c r="B383" s="2">
        <v>-31.583350000000003</v>
      </c>
      <c r="C383" s="2">
        <v>-117.46334999999999</v>
      </c>
      <c r="D383" s="149" t="s">
        <v>2127</v>
      </c>
    </row>
    <row r="384" spans="1:4" ht="11.25">
      <c r="A384" s="1" t="s">
        <v>2128</v>
      </c>
      <c r="B384" s="2">
        <v>-33.77835</v>
      </c>
      <c r="C384" s="2">
        <v>-151.13334999999998</v>
      </c>
      <c r="D384" s="149" t="s">
        <v>4424</v>
      </c>
    </row>
    <row r="385" spans="1:4" ht="11.25">
      <c r="A385" s="1" t="s">
        <v>6282</v>
      </c>
      <c r="B385" s="2">
        <v>-37.966683333333336</v>
      </c>
      <c r="C385" s="2">
        <v>-142.51668333333333</v>
      </c>
      <c r="D385" s="149" t="s">
        <v>6999</v>
      </c>
    </row>
    <row r="386" spans="1:4" ht="11.25">
      <c r="A386" s="1" t="s">
        <v>4425</v>
      </c>
      <c r="B386" s="2">
        <v>-26.458350000000003</v>
      </c>
      <c r="C386" s="2">
        <v>-132.19668333333334</v>
      </c>
      <c r="D386" s="149" t="s">
        <v>4426</v>
      </c>
    </row>
    <row r="387" spans="1:4" ht="11.25">
      <c r="A387" s="1" t="s">
        <v>6283</v>
      </c>
      <c r="B387" s="2">
        <v>-20.278350000000003</v>
      </c>
      <c r="C387" s="2">
        <v>-148.69168333333332</v>
      </c>
      <c r="D387" s="149" t="s">
        <v>7000</v>
      </c>
    </row>
    <row r="388" spans="1:4" ht="11.25">
      <c r="A388" s="1" t="s">
        <v>4427</v>
      </c>
      <c r="B388" s="2">
        <v>-34.326683333333335</v>
      </c>
      <c r="C388" s="2">
        <v>-151.95835</v>
      </c>
      <c r="D388" s="149" t="s">
        <v>4428</v>
      </c>
    </row>
    <row r="389" spans="1:4" ht="11.25">
      <c r="A389" s="1" t="s">
        <v>1280</v>
      </c>
      <c r="B389" s="2">
        <v>-31.54001666666667</v>
      </c>
      <c r="C389" s="2">
        <v>-145.79863333333336</v>
      </c>
      <c r="D389" s="149" t="s">
        <v>1281</v>
      </c>
    </row>
    <row r="390" spans="1:4" ht="11.25">
      <c r="A390" s="1" t="s">
        <v>1282</v>
      </c>
      <c r="B390" s="2">
        <v>-31.330016666666666</v>
      </c>
      <c r="C390" s="2">
        <v>-149.27056666666667</v>
      </c>
      <c r="D390" s="149" t="s">
        <v>1283</v>
      </c>
    </row>
    <row r="391" spans="1:4" ht="11.25">
      <c r="A391" s="1" t="s">
        <v>1284</v>
      </c>
      <c r="B391" s="2">
        <v>-35.281400000000005</v>
      </c>
      <c r="C391" s="2">
        <v>-149.19585</v>
      </c>
      <c r="D391" s="149" t="s">
        <v>1285</v>
      </c>
    </row>
    <row r="392" spans="1:4" ht="11.25">
      <c r="A392" s="1" t="s">
        <v>6284</v>
      </c>
      <c r="B392" s="2">
        <v>-36.583349999999996</v>
      </c>
      <c r="C392" s="2">
        <v>-144.80001666666666</v>
      </c>
      <c r="D392" s="149" t="s">
        <v>7001</v>
      </c>
    </row>
    <row r="393" spans="1:4" ht="11.25">
      <c r="A393" s="1" t="s">
        <v>1286</v>
      </c>
      <c r="B393" s="2">
        <v>-35.29723333333333</v>
      </c>
      <c r="C393" s="2">
        <v>-149.19056666666665</v>
      </c>
      <c r="D393" s="149" t="s">
        <v>1285</v>
      </c>
    </row>
    <row r="394" spans="1:4" ht="11.25">
      <c r="A394" s="1" t="s">
        <v>1287</v>
      </c>
      <c r="B394" s="2">
        <v>-29.031683333333337</v>
      </c>
      <c r="C394" s="2">
        <v>-134.7239</v>
      </c>
      <c r="D394" s="149" t="s">
        <v>1288</v>
      </c>
    </row>
    <row r="395" spans="1:4" ht="11.25">
      <c r="A395" s="1" t="s">
        <v>6285</v>
      </c>
      <c r="B395" s="2">
        <v>-34.65835</v>
      </c>
      <c r="C395" s="2">
        <v>-139.28001666666668</v>
      </c>
      <c r="D395" s="149" t="s">
        <v>2137</v>
      </c>
    </row>
    <row r="396" spans="1:4" ht="11.25">
      <c r="A396" s="1" t="s">
        <v>6286</v>
      </c>
      <c r="B396" s="2">
        <v>-42.55001666666667</v>
      </c>
      <c r="C396" s="2">
        <v>-147.41668333333334</v>
      </c>
      <c r="D396" s="149" t="s">
        <v>2138</v>
      </c>
    </row>
    <row r="397" spans="1:4" ht="11.25">
      <c r="A397" s="1" t="s">
        <v>1289</v>
      </c>
      <c r="B397" s="2">
        <v>-35.281400000000005</v>
      </c>
      <c r="C397" s="2">
        <v>-149.19585</v>
      </c>
      <c r="D397" s="149" t="s">
        <v>1285</v>
      </c>
    </row>
    <row r="398" spans="1:4" ht="11.25">
      <c r="A398" s="1" t="s">
        <v>6287</v>
      </c>
      <c r="B398" s="2">
        <v>-33.90835</v>
      </c>
      <c r="C398" s="2">
        <v>-151.11168333333336</v>
      </c>
      <c r="D398" s="149" t="s">
        <v>2139</v>
      </c>
    </row>
    <row r="399" spans="1:4" ht="11.25">
      <c r="A399" s="1" t="s">
        <v>6288</v>
      </c>
      <c r="B399" s="2">
        <v>-27.38668333333333</v>
      </c>
      <c r="C399" s="2">
        <v>-151.93834999999999</v>
      </c>
      <c r="D399" s="149" t="s">
        <v>2140</v>
      </c>
    </row>
    <row r="400" spans="1:4" ht="11.25">
      <c r="A400" s="1" t="s">
        <v>1290</v>
      </c>
      <c r="B400" s="2">
        <v>-12.200566666666667</v>
      </c>
      <c r="C400" s="2">
        <v>-96.8389</v>
      </c>
      <c r="D400" s="149" t="s">
        <v>3468</v>
      </c>
    </row>
    <row r="401" spans="1:4" ht="11.25">
      <c r="A401" s="1" t="s">
        <v>3469</v>
      </c>
      <c r="B401" s="2">
        <v>-35.46418333333333</v>
      </c>
      <c r="C401" s="2">
        <v>-149.19473333333332</v>
      </c>
      <c r="D401" s="149" t="s">
        <v>3470</v>
      </c>
    </row>
    <row r="402" spans="1:4" ht="11.25">
      <c r="A402" s="1" t="s">
        <v>6289</v>
      </c>
      <c r="B402" s="2">
        <v>-19.183349999999997</v>
      </c>
      <c r="C402" s="2">
        <v>-147.01335000000003</v>
      </c>
      <c r="D402" s="149" t="s">
        <v>2141</v>
      </c>
    </row>
    <row r="403" spans="1:4" ht="11.25">
      <c r="A403" s="1" t="s">
        <v>6290</v>
      </c>
      <c r="B403" s="2">
        <v>-35.66668333333334</v>
      </c>
      <c r="C403" s="2">
        <v>-147.03835</v>
      </c>
      <c r="D403" s="149" t="s">
        <v>2142</v>
      </c>
    </row>
    <row r="404" spans="1:4" ht="11.25">
      <c r="A404" s="1" t="s">
        <v>3471</v>
      </c>
      <c r="B404" s="2">
        <v>-12.145016666666665</v>
      </c>
      <c r="C404" s="2">
        <v>-96.81863333333334</v>
      </c>
      <c r="D404" s="149" t="s">
        <v>3468</v>
      </c>
    </row>
    <row r="405" spans="1:4" ht="11.25">
      <c r="A405" s="1" t="s">
        <v>1499</v>
      </c>
      <c r="B405" s="2">
        <v>-27.53335</v>
      </c>
      <c r="C405" s="2">
        <v>-151.18335</v>
      </c>
      <c r="D405" s="149" t="s">
        <v>2143</v>
      </c>
    </row>
    <row r="406" spans="1:4" ht="11.25">
      <c r="A406" s="1" t="s">
        <v>1524</v>
      </c>
      <c r="B406" s="2">
        <v>-12.200566666666667</v>
      </c>
      <c r="C406" s="2">
        <v>-96.83863333333333</v>
      </c>
      <c r="D406" s="149" t="s">
        <v>3468</v>
      </c>
    </row>
    <row r="407" spans="1:4" ht="11.25">
      <c r="A407" s="1" t="s">
        <v>1525</v>
      </c>
      <c r="B407" s="2">
        <v>-20.665566666666663</v>
      </c>
      <c r="C407" s="2">
        <v>-140.50113333333334</v>
      </c>
      <c r="D407" s="149" t="s">
        <v>1526</v>
      </c>
    </row>
    <row r="408" spans="1:4" ht="11.25">
      <c r="A408" s="1" t="s">
        <v>1500</v>
      </c>
      <c r="B408" s="2">
        <v>-32.15501666666667</v>
      </c>
      <c r="C408" s="2">
        <v>-116.12501666666668</v>
      </c>
      <c r="D408" s="149" t="s">
        <v>2144</v>
      </c>
    </row>
    <row r="409" spans="1:4" ht="11.25">
      <c r="A409" s="1" t="s">
        <v>1501</v>
      </c>
      <c r="B409" s="2">
        <v>-23.33335</v>
      </c>
      <c r="C409" s="2">
        <v>-149.00001666666668</v>
      </c>
      <c r="D409" s="149" t="s">
        <v>2145</v>
      </c>
    </row>
    <row r="410" spans="1:4" ht="11.25">
      <c r="A410" s="1" t="s">
        <v>1527</v>
      </c>
      <c r="B410" s="2">
        <v>-33.0703</v>
      </c>
      <c r="C410" s="2">
        <v>-147.21585000000002</v>
      </c>
      <c r="D410" s="149" t="s">
        <v>7943</v>
      </c>
    </row>
    <row r="411" spans="1:4" ht="11.25">
      <c r="A411" s="1" t="s">
        <v>724</v>
      </c>
      <c r="B411" s="2">
        <v>-32.126683333333325</v>
      </c>
      <c r="C411" s="2">
        <v>-133.72696666666667</v>
      </c>
      <c r="D411" s="149" t="s">
        <v>725</v>
      </c>
    </row>
    <row r="412" spans="1:4" ht="11.25">
      <c r="A412" s="1" t="s">
        <v>4429</v>
      </c>
      <c r="B412" s="2">
        <v>-19.500016666666667</v>
      </c>
      <c r="C412" s="2">
        <v>-115.12001666666667</v>
      </c>
      <c r="D412" s="149" t="s">
        <v>4430</v>
      </c>
    </row>
    <row r="413" spans="1:4" ht="11.25">
      <c r="A413" s="1" t="s">
        <v>1502</v>
      </c>
      <c r="B413" s="2">
        <v>-19.39501666666667</v>
      </c>
      <c r="C413" s="2">
        <v>-147.02001666666666</v>
      </c>
      <c r="D413" s="149" t="s">
        <v>7957</v>
      </c>
    </row>
    <row r="414" spans="1:4" ht="11.25">
      <c r="A414" s="1" t="s">
        <v>1503</v>
      </c>
      <c r="B414" s="2">
        <v>-37.966683333333336</v>
      </c>
      <c r="C414" s="2">
        <v>-145.00001666666668</v>
      </c>
      <c r="D414" s="149" t="s">
        <v>3637</v>
      </c>
    </row>
    <row r="415" spans="1:4" ht="11.25">
      <c r="A415" s="1" t="s">
        <v>1504</v>
      </c>
      <c r="B415" s="2">
        <v>-41.69168333333334</v>
      </c>
      <c r="C415" s="2">
        <v>-147.08334999999997</v>
      </c>
      <c r="D415" s="149" t="s">
        <v>3638</v>
      </c>
    </row>
    <row r="416" spans="1:4" ht="11.25">
      <c r="A416" s="1" t="s">
        <v>4431</v>
      </c>
      <c r="B416" s="2">
        <v>-19.37168333333333</v>
      </c>
      <c r="C416" s="2">
        <v>-124.86001666666665</v>
      </c>
      <c r="D416" s="149" t="s">
        <v>34</v>
      </c>
    </row>
    <row r="417" spans="1:4" ht="11.25">
      <c r="A417" s="1" t="s">
        <v>7769</v>
      </c>
      <c r="B417" s="2">
        <v>-38.951683333333335</v>
      </c>
      <c r="C417" s="2">
        <v>-146.70168333333334</v>
      </c>
      <c r="D417" s="149" t="s">
        <v>3639</v>
      </c>
    </row>
    <row r="418" spans="1:4" ht="11.25">
      <c r="A418" s="1" t="s">
        <v>3582</v>
      </c>
      <c r="B418" s="2">
        <v>-37.60335</v>
      </c>
      <c r="C418" s="2">
        <v>-144.93834999999999</v>
      </c>
      <c r="D418" s="149" t="s">
        <v>3640</v>
      </c>
    </row>
    <row r="419" spans="1:4" ht="11.25">
      <c r="A419" s="1" t="s">
        <v>3583</v>
      </c>
      <c r="B419" s="2">
        <v>-28.266683333333333</v>
      </c>
      <c r="C419" s="2">
        <v>-153.55001666666664</v>
      </c>
      <c r="D419" s="149" t="s">
        <v>3641</v>
      </c>
    </row>
    <row r="420" spans="1:4" ht="11.25">
      <c r="A420" s="1" t="s">
        <v>726</v>
      </c>
      <c r="B420" s="2">
        <v>-28.1689</v>
      </c>
      <c r="C420" s="2">
        <v>-153.5039</v>
      </c>
      <c r="D420" s="149" t="s">
        <v>727</v>
      </c>
    </row>
    <row r="421" spans="1:4" ht="11.25">
      <c r="A421" s="1" t="s">
        <v>3584</v>
      </c>
      <c r="B421" s="2">
        <v>-35.08835</v>
      </c>
      <c r="C421" s="2">
        <v>-147.1200166666667</v>
      </c>
      <c r="D421" s="149" t="s">
        <v>3642</v>
      </c>
    </row>
    <row r="422" spans="1:4" ht="11.25">
      <c r="A422" s="1" t="s">
        <v>3585</v>
      </c>
      <c r="B422" s="2">
        <v>-16.86335</v>
      </c>
      <c r="C422" s="2">
        <v>-145.9166833333333</v>
      </c>
      <c r="D422" s="149" t="s">
        <v>3643</v>
      </c>
    </row>
    <row r="423" spans="1:4" ht="11.25">
      <c r="A423" s="1" t="s">
        <v>3586</v>
      </c>
      <c r="B423" s="2">
        <v>-20.133350000000004</v>
      </c>
      <c r="C423" s="2">
        <v>-140.68335</v>
      </c>
      <c r="D423" s="149" t="s">
        <v>3644</v>
      </c>
    </row>
    <row r="424" spans="1:4" ht="11.25">
      <c r="A424" s="1" t="s">
        <v>3587</v>
      </c>
      <c r="B424" s="2">
        <v>-28.316683333333334</v>
      </c>
      <c r="C424" s="2">
        <v>-153.43335</v>
      </c>
      <c r="D424" s="149" t="s">
        <v>3645</v>
      </c>
    </row>
    <row r="425" spans="1:4" ht="11.25">
      <c r="A425" s="1" t="s">
        <v>3728</v>
      </c>
      <c r="B425" s="2">
        <v>-28.16473333333333</v>
      </c>
      <c r="C425" s="2">
        <v>-153.50113333333334</v>
      </c>
      <c r="D425" s="149" t="s">
        <v>727</v>
      </c>
    </row>
    <row r="426" spans="1:4" ht="11.25">
      <c r="A426" s="1" t="s">
        <v>3588</v>
      </c>
      <c r="B426" s="2">
        <v>-11.93835</v>
      </c>
      <c r="C426" s="2">
        <v>-130.96668333333332</v>
      </c>
      <c r="D426" s="149" t="s">
        <v>3646</v>
      </c>
    </row>
    <row r="427" spans="1:4" ht="11.25">
      <c r="A427" s="1" t="s">
        <v>3729</v>
      </c>
      <c r="B427" s="2">
        <v>-28.1689</v>
      </c>
      <c r="C427" s="2">
        <v>-153.5039</v>
      </c>
      <c r="D427" s="149" t="s">
        <v>727</v>
      </c>
    </row>
    <row r="428" spans="1:4" ht="11.25">
      <c r="A428" s="1" t="s">
        <v>35</v>
      </c>
      <c r="B428" s="2">
        <v>-30.216683333333332</v>
      </c>
      <c r="C428" s="2">
        <v>-150.23501666666667</v>
      </c>
      <c r="D428" s="149" t="s">
        <v>36</v>
      </c>
    </row>
    <row r="429" spans="1:4" ht="11.25">
      <c r="A429" s="1" t="s">
        <v>3589</v>
      </c>
      <c r="B429" s="2">
        <v>-12.38335</v>
      </c>
      <c r="C429" s="2">
        <v>-130.61835000000002</v>
      </c>
      <c r="D429" s="149" t="s">
        <v>3647</v>
      </c>
    </row>
    <row r="430" spans="1:4" ht="11.25">
      <c r="A430" s="1" t="s">
        <v>37</v>
      </c>
      <c r="B430" s="2">
        <v>-27.453350000000004</v>
      </c>
      <c r="C430" s="2">
        <v>-150.00001666666668</v>
      </c>
      <c r="D430" s="149" t="s">
        <v>38</v>
      </c>
    </row>
    <row r="431" spans="1:4" ht="11.25">
      <c r="A431" s="1" t="s">
        <v>39</v>
      </c>
      <c r="B431" s="2">
        <v>-20.62335</v>
      </c>
      <c r="C431" s="2">
        <v>-147.39835000000002</v>
      </c>
      <c r="D431" s="149" t="s">
        <v>40</v>
      </c>
    </row>
    <row r="432" spans="1:4" ht="11.25">
      <c r="A432" s="1" t="s">
        <v>3730</v>
      </c>
      <c r="B432" s="2">
        <v>-30.31946666666667</v>
      </c>
      <c r="C432" s="2">
        <v>-153.11613333333335</v>
      </c>
      <c r="D432" s="149" t="s">
        <v>3731</v>
      </c>
    </row>
    <row r="433" spans="1:4" ht="11.25">
      <c r="A433" s="1" t="s">
        <v>41</v>
      </c>
      <c r="B433" s="2">
        <v>-12.53335</v>
      </c>
      <c r="C433" s="2">
        <v>-140.00001666666668</v>
      </c>
      <c r="D433" s="149" t="s">
        <v>42</v>
      </c>
    </row>
    <row r="434" spans="1:4" ht="11.25">
      <c r="A434" s="1" t="s">
        <v>43</v>
      </c>
      <c r="B434" s="2">
        <v>-28.968349999999997</v>
      </c>
      <c r="C434" s="2">
        <v>-155.31501666666665</v>
      </c>
      <c r="D434" s="149" t="s">
        <v>44</v>
      </c>
    </row>
    <row r="435" spans="1:4" ht="11.25">
      <c r="A435" s="1" t="s">
        <v>3590</v>
      </c>
      <c r="B435" s="2">
        <v>-12.550016666666666</v>
      </c>
      <c r="C435" s="2">
        <v>-130.86668333333336</v>
      </c>
      <c r="D435" s="149" t="s">
        <v>3205</v>
      </c>
    </row>
    <row r="436" spans="1:4" ht="11.25">
      <c r="A436" s="1" t="s">
        <v>45</v>
      </c>
      <c r="B436" s="2">
        <v>-37.08835</v>
      </c>
      <c r="C436" s="2">
        <v>-145.06668333333332</v>
      </c>
      <c r="D436" s="149" t="s">
        <v>46</v>
      </c>
    </row>
    <row r="437" spans="1:4" ht="11.25">
      <c r="A437" s="1" t="s">
        <v>47</v>
      </c>
      <c r="B437" s="2">
        <v>-36.271683333333335</v>
      </c>
      <c r="C437" s="2">
        <v>-143.68835</v>
      </c>
      <c r="D437" s="149" t="s">
        <v>48</v>
      </c>
    </row>
    <row r="438" spans="1:4" ht="11.25">
      <c r="A438" s="1" t="s">
        <v>3591</v>
      </c>
      <c r="B438" s="2">
        <v>-36.14501666666666</v>
      </c>
      <c r="C438" s="2">
        <v>-146.60668333333334</v>
      </c>
      <c r="D438" s="149" t="s">
        <v>3206</v>
      </c>
    </row>
    <row r="439" spans="1:4" ht="11.25">
      <c r="A439" s="1" t="s">
        <v>3732</v>
      </c>
      <c r="B439" s="2">
        <v>-30.31223333333333</v>
      </c>
      <c r="C439" s="2">
        <v>-153.1172333333333</v>
      </c>
      <c r="D439" s="149" t="s">
        <v>3733</v>
      </c>
    </row>
    <row r="440" spans="1:4" ht="11.25">
      <c r="A440" s="1" t="s">
        <v>49</v>
      </c>
      <c r="B440" s="2">
        <v>-38.76501666666667</v>
      </c>
      <c r="C440" s="2">
        <v>-148.69168333333332</v>
      </c>
      <c r="D440" s="149" t="s">
        <v>50</v>
      </c>
    </row>
    <row r="441" spans="1:4" ht="11.25">
      <c r="A441" s="1" t="s">
        <v>3734</v>
      </c>
      <c r="B441" s="2">
        <v>-30.319183333333335</v>
      </c>
      <c r="C441" s="2">
        <v>-153.11613333333335</v>
      </c>
      <c r="D441" s="149" t="s">
        <v>3731</v>
      </c>
    </row>
    <row r="442" spans="1:4" ht="11.25">
      <c r="A442" s="1" t="s">
        <v>3592</v>
      </c>
      <c r="B442" s="2">
        <v>-35.07001666666666</v>
      </c>
      <c r="C442" s="2">
        <v>-147.40501666666665</v>
      </c>
      <c r="D442" s="149" t="s">
        <v>3207</v>
      </c>
    </row>
    <row r="443" spans="1:4" ht="11.25">
      <c r="A443" s="1" t="s">
        <v>3593</v>
      </c>
      <c r="B443" s="2">
        <v>-20.25001666666667</v>
      </c>
      <c r="C443" s="2">
        <v>-148.93335000000002</v>
      </c>
      <c r="D443" s="149" t="s">
        <v>3201</v>
      </c>
    </row>
    <row r="444" spans="1:4" ht="11.25">
      <c r="A444" s="1" t="s">
        <v>3594</v>
      </c>
      <c r="B444" s="2">
        <v>-41.533350000000006</v>
      </c>
      <c r="C444" s="2">
        <v>-147.00001666666668</v>
      </c>
      <c r="D444" s="149" t="s">
        <v>6228</v>
      </c>
    </row>
    <row r="445" spans="1:4" ht="11.25">
      <c r="A445" s="1" t="s">
        <v>3735</v>
      </c>
      <c r="B445" s="2">
        <v>-12.170850000000002</v>
      </c>
      <c r="C445" s="2">
        <v>-96.82001666666666</v>
      </c>
      <c r="D445" s="149" t="s">
        <v>3468</v>
      </c>
    </row>
    <row r="446" spans="1:4" ht="11.25">
      <c r="A446" s="1" t="s">
        <v>51</v>
      </c>
      <c r="B446" s="2">
        <v>-22.793349999999997</v>
      </c>
      <c r="C446" s="2">
        <v>-133.95168333333334</v>
      </c>
      <c r="D446" s="149" t="s">
        <v>52</v>
      </c>
    </row>
    <row r="447" spans="1:4" ht="11.25">
      <c r="A447" s="1" t="s">
        <v>3736</v>
      </c>
      <c r="B447" s="2">
        <v>-17.58863333333333</v>
      </c>
      <c r="C447" s="2">
        <v>-123.85168333333333</v>
      </c>
      <c r="D447" s="149" t="s">
        <v>3737</v>
      </c>
    </row>
    <row r="448" spans="1:4" ht="11.25">
      <c r="A448" s="1" t="s">
        <v>53</v>
      </c>
      <c r="B448" s="2">
        <v>-15.70335</v>
      </c>
      <c r="C448" s="2">
        <v>-137.21501666666666</v>
      </c>
      <c r="D448" s="149" t="s">
        <v>54</v>
      </c>
    </row>
    <row r="449" spans="1:4" ht="11.25">
      <c r="A449" s="1" t="s">
        <v>3738</v>
      </c>
      <c r="B449" s="2">
        <v>-17.574183333333334</v>
      </c>
      <c r="C449" s="2">
        <v>-123.83085</v>
      </c>
      <c r="D449" s="149" t="s">
        <v>3737</v>
      </c>
    </row>
    <row r="450" spans="1:4" ht="11.25">
      <c r="A450" s="1" t="s">
        <v>3739</v>
      </c>
      <c r="B450" s="2">
        <v>-17.57946666666667</v>
      </c>
      <c r="C450" s="2">
        <v>-123.82806666666667</v>
      </c>
      <c r="D450" s="149" t="s">
        <v>3737</v>
      </c>
    </row>
    <row r="451" spans="1:4" ht="11.25">
      <c r="A451" s="1" t="s">
        <v>3740</v>
      </c>
      <c r="B451" s="2">
        <v>-17.58863333333333</v>
      </c>
      <c r="C451" s="2">
        <v>-123.85168333333333</v>
      </c>
      <c r="D451" s="149" t="s">
        <v>3737</v>
      </c>
    </row>
    <row r="452" spans="1:4" ht="11.25">
      <c r="A452" s="1" t="s">
        <v>3595</v>
      </c>
      <c r="B452" s="2">
        <v>-28.196683333333336</v>
      </c>
      <c r="C452" s="2">
        <v>-153.57835000000003</v>
      </c>
      <c r="D452" s="149" t="s">
        <v>6229</v>
      </c>
    </row>
    <row r="453" spans="1:4" ht="11.25">
      <c r="A453" s="1" t="s">
        <v>3596</v>
      </c>
      <c r="B453" s="2">
        <v>-41.83335</v>
      </c>
      <c r="C453" s="2">
        <v>-147.43335</v>
      </c>
      <c r="D453" s="149" t="s">
        <v>6230</v>
      </c>
    </row>
    <row r="454" spans="1:4" ht="11.25">
      <c r="A454" s="1" t="s">
        <v>3741</v>
      </c>
      <c r="B454" s="2">
        <v>-31.68418333333333</v>
      </c>
      <c r="C454" s="2">
        <v>-116.56168333333335</v>
      </c>
      <c r="D454" s="149" t="s">
        <v>3742</v>
      </c>
    </row>
    <row r="455" spans="1:4" ht="11.25">
      <c r="A455" s="1" t="s">
        <v>4229</v>
      </c>
      <c r="B455" s="2">
        <v>-15.481133333333332</v>
      </c>
      <c r="C455" s="2">
        <v>-145.24918333333332</v>
      </c>
      <c r="D455" s="149" t="s">
        <v>4230</v>
      </c>
    </row>
    <row r="456" spans="1:4" ht="11.25">
      <c r="A456" s="1" t="s">
        <v>3597</v>
      </c>
      <c r="B456" s="2">
        <v>-19.23335</v>
      </c>
      <c r="C456" s="2">
        <v>-145.48335</v>
      </c>
      <c r="D456" s="149" t="s">
        <v>6231</v>
      </c>
    </row>
    <row r="457" spans="1:4" ht="11.25">
      <c r="A457" s="1" t="s">
        <v>3598</v>
      </c>
      <c r="B457" s="2">
        <v>-37.93835</v>
      </c>
      <c r="C457" s="2">
        <v>-145.49501666666666</v>
      </c>
      <c r="D457" s="149" t="s">
        <v>6232</v>
      </c>
    </row>
    <row r="458" spans="1:4" ht="11.25">
      <c r="A458" s="1" t="s">
        <v>5510</v>
      </c>
      <c r="B458" s="2">
        <v>-26.09001666666667</v>
      </c>
      <c r="C458" s="2">
        <v>-152.73335</v>
      </c>
      <c r="D458" s="149" t="s">
        <v>5511</v>
      </c>
    </row>
    <row r="459" spans="1:4" ht="11.25">
      <c r="A459" s="1" t="s">
        <v>5512</v>
      </c>
      <c r="B459" s="2">
        <v>-35.85334999999999</v>
      </c>
      <c r="C459" s="2">
        <v>-131.50001666666665</v>
      </c>
      <c r="D459" s="149" t="s">
        <v>5513</v>
      </c>
    </row>
    <row r="460" spans="1:4" ht="11.25">
      <c r="A460" s="1" t="s">
        <v>5514</v>
      </c>
      <c r="B460" s="2">
        <v>-42.47335</v>
      </c>
      <c r="C460" s="2">
        <v>-147.01168333333334</v>
      </c>
      <c r="D460" s="149" t="s">
        <v>5515</v>
      </c>
    </row>
    <row r="461" spans="1:4" ht="11.25">
      <c r="A461" s="1" t="s">
        <v>5516</v>
      </c>
      <c r="B461" s="2">
        <v>-27.97335</v>
      </c>
      <c r="C461" s="2">
        <v>-152.29334999999998</v>
      </c>
      <c r="D461" s="149" t="s">
        <v>5517</v>
      </c>
    </row>
    <row r="462" spans="1:4" ht="11.25">
      <c r="A462" s="1" t="s">
        <v>5518</v>
      </c>
      <c r="B462" s="2">
        <v>-34.226683333333334</v>
      </c>
      <c r="C462" s="2">
        <v>-151.00001666666668</v>
      </c>
      <c r="D462" s="149" t="s">
        <v>4775</v>
      </c>
    </row>
    <row r="463" spans="1:4" ht="11.25">
      <c r="A463" s="1" t="s">
        <v>4776</v>
      </c>
      <c r="B463" s="2">
        <v>-20.605016666666664</v>
      </c>
      <c r="C463" s="2">
        <v>-148.45835000000002</v>
      </c>
      <c r="D463" s="149" t="s">
        <v>4777</v>
      </c>
    </row>
    <row r="464" spans="1:4" ht="11.25">
      <c r="A464" s="1" t="s">
        <v>4778</v>
      </c>
      <c r="B464" s="2">
        <v>-31.98168333333333</v>
      </c>
      <c r="C464" s="2">
        <v>-116.54334999999999</v>
      </c>
      <c r="D464" s="149" t="s">
        <v>5204</v>
      </c>
    </row>
    <row r="465" spans="1:4" ht="11.25">
      <c r="A465" s="1" t="s">
        <v>3599</v>
      </c>
      <c r="B465" s="2">
        <v>-41.50501666666667</v>
      </c>
      <c r="C465" s="2">
        <v>-147.48335</v>
      </c>
      <c r="D465" s="149" t="s">
        <v>6233</v>
      </c>
    </row>
    <row r="466" spans="1:4" ht="11.25">
      <c r="A466" s="1" t="s">
        <v>3600</v>
      </c>
      <c r="B466" s="2">
        <v>-41.93335</v>
      </c>
      <c r="C466" s="2">
        <v>-147.49168333333333</v>
      </c>
      <c r="D466" s="149" t="s">
        <v>6234</v>
      </c>
    </row>
    <row r="467" spans="1:4" ht="11.25">
      <c r="A467" s="1" t="s">
        <v>3601</v>
      </c>
      <c r="B467" s="2">
        <v>-34.81668333333333</v>
      </c>
      <c r="C467" s="2">
        <v>-147.20001666666667</v>
      </c>
      <c r="D467" s="149" t="s">
        <v>1136</v>
      </c>
    </row>
    <row r="468" spans="1:4" ht="11.25">
      <c r="A468" s="1" t="s">
        <v>3602</v>
      </c>
      <c r="B468" s="2">
        <v>-34.966683333333336</v>
      </c>
      <c r="C468" s="2">
        <v>-139.26668333333333</v>
      </c>
      <c r="D468" s="149" t="s">
        <v>5679</v>
      </c>
    </row>
    <row r="469" spans="1:4" ht="11.25">
      <c r="A469" s="1" t="s">
        <v>3603</v>
      </c>
      <c r="B469" s="2">
        <v>-20.216683333333332</v>
      </c>
      <c r="C469" s="2">
        <v>-142.60001666666665</v>
      </c>
      <c r="D469" s="149" t="s">
        <v>5680</v>
      </c>
    </row>
    <row r="470" spans="1:4" ht="11.25">
      <c r="A470" s="1" t="s">
        <v>3604</v>
      </c>
      <c r="B470" s="2">
        <v>-38.150016666666666</v>
      </c>
      <c r="C470" s="2">
        <v>-144.56668333333334</v>
      </c>
      <c r="D470" s="149" t="s">
        <v>5681</v>
      </c>
    </row>
    <row r="471" spans="1:4" ht="11.25">
      <c r="A471" s="1" t="s">
        <v>3605</v>
      </c>
      <c r="B471" s="2">
        <v>-28.450016666666667</v>
      </c>
      <c r="C471" s="2">
        <v>-151.23334999999997</v>
      </c>
      <c r="D471" s="149" t="s">
        <v>5682</v>
      </c>
    </row>
    <row r="472" spans="1:4" ht="11.25">
      <c r="A472" s="1" t="s">
        <v>4231</v>
      </c>
      <c r="B472" s="2">
        <v>-22.77306666666667</v>
      </c>
      <c r="C472" s="2">
        <v>-147.62501666666668</v>
      </c>
      <c r="D472" s="149" t="s">
        <v>4232</v>
      </c>
    </row>
    <row r="473" spans="1:4" ht="11.25">
      <c r="A473" s="1" t="s">
        <v>4233</v>
      </c>
      <c r="B473" s="2">
        <v>-28.03473333333333</v>
      </c>
      <c r="C473" s="2">
        <v>-145.6239</v>
      </c>
      <c r="D473" s="149" t="s">
        <v>4234</v>
      </c>
    </row>
    <row r="474" spans="1:4" ht="11.25">
      <c r="A474" s="1" t="s">
        <v>4235</v>
      </c>
      <c r="B474" s="2">
        <v>-28.0389</v>
      </c>
      <c r="C474" s="2">
        <v>-145.62363333333332</v>
      </c>
      <c r="D474" s="149" t="s">
        <v>4234</v>
      </c>
    </row>
    <row r="475" spans="1:4" ht="11.25">
      <c r="A475" s="1" t="s">
        <v>4236</v>
      </c>
      <c r="B475" s="2">
        <v>-19.91473333333333</v>
      </c>
      <c r="C475" s="2">
        <v>-138.11696666666666</v>
      </c>
      <c r="D475" s="149" t="s">
        <v>307</v>
      </c>
    </row>
    <row r="476" spans="1:4" ht="11.25">
      <c r="A476" s="1" t="s">
        <v>3606</v>
      </c>
      <c r="B476" s="2">
        <v>-32.01001666666667</v>
      </c>
      <c r="C476" s="2">
        <v>-115.85001666666666</v>
      </c>
      <c r="D476" s="149" t="s">
        <v>5683</v>
      </c>
    </row>
    <row r="477" spans="1:4" ht="11.25">
      <c r="A477" s="1" t="s">
        <v>308</v>
      </c>
      <c r="B477" s="2">
        <v>-30.974466666666665</v>
      </c>
      <c r="C477" s="2">
        <v>-148.3803</v>
      </c>
      <c r="D477" s="149" t="s">
        <v>309</v>
      </c>
    </row>
    <row r="478" spans="1:4" ht="11.25">
      <c r="A478" s="1" t="s">
        <v>310</v>
      </c>
      <c r="B478" s="2">
        <v>-34.03863333333334</v>
      </c>
      <c r="C478" s="2">
        <v>-150.69168333333332</v>
      </c>
      <c r="D478" s="149" t="s">
        <v>7745</v>
      </c>
    </row>
    <row r="479" spans="1:4" ht="11.25">
      <c r="A479" s="1" t="s">
        <v>1352</v>
      </c>
      <c r="B479" s="2">
        <v>-27.270016666666663</v>
      </c>
      <c r="C479" s="2">
        <v>-152.05501666666666</v>
      </c>
      <c r="D479" s="149" t="s">
        <v>5684</v>
      </c>
    </row>
    <row r="480" spans="1:4" ht="11.25">
      <c r="A480" s="1" t="s">
        <v>1353</v>
      </c>
      <c r="B480" s="2">
        <v>-33.88501666666667</v>
      </c>
      <c r="C480" s="2">
        <v>-151.02335000000002</v>
      </c>
      <c r="D480" s="149" t="s">
        <v>5685</v>
      </c>
    </row>
    <row r="481" spans="1:4" ht="11.25">
      <c r="A481" s="1" t="s">
        <v>5205</v>
      </c>
      <c r="B481" s="2">
        <v>-35.168350000000004</v>
      </c>
      <c r="C481" s="2">
        <v>-128.00001666666668</v>
      </c>
      <c r="D481" s="149" t="s">
        <v>7422</v>
      </c>
    </row>
    <row r="482" spans="1:4" ht="11.25">
      <c r="A482" s="1" t="s">
        <v>7423</v>
      </c>
      <c r="B482" s="2">
        <v>-31.79835</v>
      </c>
      <c r="C482" s="2">
        <v>-143.51668333333333</v>
      </c>
      <c r="D482" s="149" t="s">
        <v>7424</v>
      </c>
    </row>
    <row r="483" spans="1:4" ht="11.25">
      <c r="A483" s="1" t="s">
        <v>7425</v>
      </c>
      <c r="B483" s="2">
        <v>-17.170016666666665</v>
      </c>
      <c r="C483" s="2">
        <v>-145.64001666666664</v>
      </c>
      <c r="D483" s="149" t="s">
        <v>1082</v>
      </c>
    </row>
    <row r="484" spans="1:4" ht="11.25">
      <c r="A484" s="1" t="s">
        <v>1083</v>
      </c>
      <c r="B484" s="2">
        <v>-23.041683333333335</v>
      </c>
      <c r="C484" s="2">
        <v>-149.64168333333333</v>
      </c>
      <c r="D484" s="149" t="s">
        <v>1084</v>
      </c>
    </row>
    <row r="485" spans="1:4" ht="11.25">
      <c r="A485" s="1" t="s">
        <v>1085</v>
      </c>
      <c r="B485" s="2">
        <v>-16.54501666666667</v>
      </c>
      <c r="C485" s="2">
        <v>-145.59835</v>
      </c>
      <c r="D485" s="149" t="s">
        <v>1086</v>
      </c>
    </row>
    <row r="486" spans="1:4" ht="11.25">
      <c r="A486" s="1" t="s">
        <v>7746</v>
      </c>
      <c r="B486" s="2">
        <v>-13.766133333333334</v>
      </c>
      <c r="C486" s="2">
        <v>-143.1172333333333</v>
      </c>
      <c r="D486" s="149" t="s">
        <v>7747</v>
      </c>
    </row>
    <row r="487" spans="1:4" ht="11.25">
      <c r="A487" s="1" t="s">
        <v>1087</v>
      </c>
      <c r="B487" s="2">
        <v>-15.150016666666666</v>
      </c>
      <c r="C487" s="2">
        <v>-131.22334999999998</v>
      </c>
      <c r="D487" s="149" t="s">
        <v>1088</v>
      </c>
    </row>
    <row r="488" spans="1:4" ht="11.25">
      <c r="A488" s="1" t="s">
        <v>1089</v>
      </c>
      <c r="B488" s="2">
        <v>-37.71168333333334</v>
      </c>
      <c r="C488" s="2">
        <v>-145.35001666666668</v>
      </c>
      <c r="D488" s="149" t="s">
        <v>1090</v>
      </c>
    </row>
    <row r="489" spans="1:4" ht="11.25">
      <c r="A489" s="1" t="s">
        <v>1091</v>
      </c>
      <c r="B489" s="2">
        <v>-12.345016666666668</v>
      </c>
      <c r="C489" s="2">
        <v>-134.41168333333331</v>
      </c>
      <c r="D489" s="149" t="s">
        <v>1092</v>
      </c>
    </row>
    <row r="490" spans="1:4" ht="11.25">
      <c r="A490" s="1" t="s">
        <v>1093</v>
      </c>
      <c r="B490" s="2">
        <v>-27.490016666666666</v>
      </c>
      <c r="C490" s="2">
        <v>-147.60668333333334</v>
      </c>
      <c r="D490" s="149" t="s">
        <v>1094</v>
      </c>
    </row>
    <row r="491" spans="1:4" ht="11.25">
      <c r="A491" s="1" t="s">
        <v>1095</v>
      </c>
      <c r="B491" s="2">
        <v>-21.485016666666667</v>
      </c>
      <c r="C491" s="2">
        <v>-141.18668333333332</v>
      </c>
      <c r="D491" s="149" t="s">
        <v>846</v>
      </c>
    </row>
    <row r="492" spans="1:4" ht="11.25">
      <c r="A492" s="1" t="s">
        <v>7748</v>
      </c>
      <c r="B492" s="2">
        <v>-36.35418333333334</v>
      </c>
      <c r="C492" s="2">
        <v>-148.9578</v>
      </c>
      <c r="D492" s="149" t="s">
        <v>5798</v>
      </c>
    </row>
    <row r="493" spans="1:4" ht="11.25">
      <c r="A493" s="1" t="s">
        <v>5478</v>
      </c>
      <c r="B493" s="2">
        <v>-36.353899999999996</v>
      </c>
      <c r="C493" s="2">
        <v>-148.95751666666666</v>
      </c>
      <c r="D493" s="149" t="s">
        <v>5798</v>
      </c>
    </row>
    <row r="494" spans="1:4" ht="11.25">
      <c r="A494" s="1" t="s">
        <v>1354</v>
      </c>
      <c r="B494" s="2">
        <v>-34.88334999999999</v>
      </c>
      <c r="C494" s="2">
        <v>-150.73335</v>
      </c>
      <c r="D494" s="149" t="s">
        <v>5686</v>
      </c>
    </row>
    <row r="495" spans="1:4" ht="11.25">
      <c r="A495" s="1" t="s">
        <v>847</v>
      </c>
      <c r="B495" s="2">
        <v>-27.183349999999997</v>
      </c>
      <c r="C495" s="2">
        <v>-153.66168333333331</v>
      </c>
      <c r="D495" s="149" t="s">
        <v>848</v>
      </c>
    </row>
    <row r="496" spans="1:4" ht="11.25">
      <c r="A496" s="1" t="s">
        <v>849</v>
      </c>
      <c r="B496" s="2">
        <v>-34.80335</v>
      </c>
      <c r="C496" s="2">
        <v>-138.77335</v>
      </c>
      <c r="D496" s="149" t="s">
        <v>850</v>
      </c>
    </row>
    <row r="497" spans="1:4" ht="11.25">
      <c r="A497" s="1" t="s">
        <v>1355</v>
      </c>
      <c r="B497" s="2">
        <v>-26.52835</v>
      </c>
      <c r="C497" s="2">
        <v>-153.08668333333333</v>
      </c>
      <c r="D497" s="149" t="s">
        <v>4738</v>
      </c>
    </row>
    <row r="498" spans="1:4" ht="11.25">
      <c r="A498" s="1" t="s">
        <v>851</v>
      </c>
      <c r="B498" s="2">
        <v>-25.300016666666664</v>
      </c>
      <c r="C498" s="2">
        <v>-150.36835000000002</v>
      </c>
      <c r="D498" s="149" t="s">
        <v>2434</v>
      </c>
    </row>
    <row r="499" spans="1:4" ht="11.25">
      <c r="A499" s="1" t="s">
        <v>2435</v>
      </c>
      <c r="B499" s="2">
        <v>-34.11001666666667</v>
      </c>
      <c r="C499" s="2">
        <v>-151.17835</v>
      </c>
      <c r="D499" s="149" t="s">
        <v>1231</v>
      </c>
    </row>
    <row r="500" spans="1:4" ht="11.25">
      <c r="A500" s="1" t="s">
        <v>1232</v>
      </c>
      <c r="B500" s="2">
        <v>-41.46501666666666</v>
      </c>
      <c r="C500" s="2">
        <v>-157.83335</v>
      </c>
      <c r="D500" s="149" t="s">
        <v>1233</v>
      </c>
    </row>
    <row r="501" spans="1:4" ht="11.25">
      <c r="A501" s="1" t="s">
        <v>1234</v>
      </c>
      <c r="B501" s="2">
        <v>-29.000016666666667</v>
      </c>
      <c r="C501" s="2">
        <v>-145.55168333333333</v>
      </c>
      <c r="D501" s="149" t="s">
        <v>1235</v>
      </c>
    </row>
    <row r="502" spans="1:4" ht="11.25">
      <c r="A502" s="1" t="s">
        <v>1236</v>
      </c>
      <c r="B502" s="2">
        <v>-35.781683333333326</v>
      </c>
      <c r="C502" s="2">
        <v>-147.58168333333333</v>
      </c>
      <c r="D502" s="149" t="s">
        <v>1237</v>
      </c>
    </row>
    <row r="503" spans="1:4" ht="11.25">
      <c r="A503" s="1" t="s">
        <v>1238</v>
      </c>
      <c r="B503" s="2">
        <v>-26.54835</v>
      </c>
      <c r="C503" s="2">
        <v>-153.32001666666667</v>
      </c>
      <c r="D503" s="149" t="s">
        <v>1239</v>
      </c>
    </row>
    <row r="504" spans="1:4" ht="11.25">
      <c r="A504" s="1" t="s">
        <v>1240</v>
      </c>
      <c r="B504" s="2">
        <v>-34.33001666666666</v>
      </c>
      <c r="C504" s="2">
        <v>-150.78501666666668</v>
      </c>
      <c r="D504" s="149" t="s">
        <v>1241</v>
      </c>
    </row>
    <row r="505" spans="1:4" ht="11.25">
      <c r="A505" s="1" t="s">
        <v>1242</v>
      </c>
      <c r="B505" s="2">
        <v>-32.49835</v>
      </c>
      <c r="C505" s="2">
        <v>-150.91168333333334</v>
      </c>
      <c r="D505" s="149" t="s">
        <v>1243</v>
      </c>
    </row>
    <row r="506" spans="1:4" ht="11.25">
      <c r="A506" s="1" t="s">
        <v>5479</v>
      </c>
      <c r="B506" s="2">
        <v>-35.987516666666664</v>
      </c>
      <c r="C506" s="2">
        <v>-146.3572333333333</v>
      </c>
      <c r="D506" s="149" t="s">
        <v>5480</v>
      </c>
    </row>
    <row r="507" spans="1:4" ht="11.25">
      <c r="A507" s="1" t="s">
        <v>1356</v>
      </c>
      <c r="B507" s="2">
        <v>-26.41668333333333</v>
      </c>
      <c r="C507" s="2">
        <v>-152.90834999999998</v>
      </c>
      <c r="D507" s="149" t="s">
        <v>4739</v>
      </c>
    </row>
    <row r="508" spans="1:4" ht="11.25">
      <c r="A508" s="1" t="s">
        <v>1244</v>
      </c>
      <c r="B508" s="2">
        <v>-37.92501666666667</v>
      </c>
      <c r="C508" s="2">
        <v>-145.61335</v>
      </c>
      <c r="D508" s="149" t="s">
        <v>690</v>
      </c>
    </row>
    <row r="509" spans="1:7" ht="11.25">
      <c r="A509" s="1" t="s">
        <v>2063</v>
      </c>
      <c r="B509" s="2">
        <v>-22.822883333333333</v>
      </c>
      <c r="C509" s="2">
        <v>-122.58813333333333</v>
      </c>
      <c r="D509" s="149" t="s">
        <v>2064</v>
      </c>
      <c r="E509" s="2">
        <v>1300</v>
      </c>
      <c r="F509" s="2" t="s">
        <v>1308</v>
      </c>
      <c r="G509" s="2" t="s">
        <v>1309</v>
      </c>
    </row>
    <row r="510" spans="1:4" ht="11.25">
      <c r="A510" s="1" t="s">
        <v>691</v>
      </c>
      <c r="B510" s="2">
        <v>-31.976683333333337</v>
      </c>
      <c r="C510" s="2">
        <v>-115.67835</v>
      </c>
      <c r="D510" s="149" t="s">
        <v>692</v>
      </c>
    </row>
    <row r="511" spans="1:4" ht="11.25">
      <c r="A511" s="1" t="s">
        <v>6565</v>
      </c>
      <c r="B511" s="2">
        <v>-17.35</v>
      </c>
      <c r="C511" s="2">
        <v>-122.15</v>
      </c>
      <c r="D511" s="149" t="s">
        <v>6567</v>
      </c>
    </row>
    <row r="512" spans="1:4" ht="11.25">
      <c r="A512" s="1" t="s">
        <v>1357</v>
      </c>
      <c r="B512" s="2">
        <v>-20.41668333333333</v>
      </c>
      <c r="C512" s="2">
        <v>-148.85001666666665</v>
      </c>
      <c r="D512" s="149" t="s">
        <v>4740</v>
      </c>
    </row>
    <row r="513" spans="1:4" ht="11.25">
      <c r="A513" s="1" t="s">
        <v>1358</v>
      </c>
      <c r="B513" s="2">
        <v>-42.800016666666664</v>
      </c>
      <c r="C513" s="2">
        <v>-147.26668333333333</v>
      </c>
      <c r="D513" s="149" t="s">
        <v>4741</v>
      </c>
    </row>
    <row r="514" spans="1:4" ht="11.25">
      <c r="A514" s="1" t="s">
        <v>1359</v>
      </c>
      <c r="B514" s="2">
        <v>-42.66668333333334</v>
      </c>
      <c r="C514" s="2">
        <v>-147.43335</v>
      </c>
      <c r="D514" s="149" t="s">
        <v>4742</v>
      </c>
    </row>
    <row r="515" spans="1:4" ht="11.25">
      <c r="A515" s="1" t="s">
        <v>1360</v>
      </c>
      <c r="B515" s="2">
        <v>-11.800016666666666</v>
      </c>
      <c r="C515" s="2">
        <v>-130.01668333333333</v>
      </c>
      <c r="D515" s="149" t="s">
        <v>4743</v>
      </c>
    </row>
    <row r="516" spans="1:4" ht="11.25">
      <c r="A516" s="1" t="s">
        <v>1361</v>
      </c>
      <c r="B516" s="2">
        <v>-20.905016666666665</v>
      </c>
      <c r="C516" s="2">
        <v>-149.04501666666664</v>
      </c>
      <c r="D516" s="149" t="s">
        <v>4744</v>
      </c>
    </row>
    <row r="517" spans="1:4" ht="11.25">
      <c r="A517" s="1" t="s">
        <v>1362</v>
      </c>
      <c r="B517" s="2">
        <v>-34.60001666666667</v>
      </c>
      <c r="C517" s="2">
        <v>-118.76668333333333</v>
      </c>
      <c r="D517" s="149" t="s">
        <v>4745</v>
      </c>
    </row>
    <row r="518" spans="1:4" ht="11.25">
      <c r="A518" s="1" t="s">
        <v>1363</v>
      </c>
      <c r="B518" s="2">
        <v>-16.986683333333332</v>
      </c>
      <c r="C518" s="2">
        <v>-145.67001666666664</v>
      </c>
      <c r="D518" s="149" t="s">
        <v>4746</v>
      </c>
    </row>
    <row r="519" spans="1:4" ht="11.25">
      <c r="A519" s="1" t="s">
        <v>1364</v>
      </c>
      <c r="B519" s="2">
        <v>-40.75001666666667</v>
      </c>
      <c r="C519" s="2">
        <v>-147.95001666666667</v>
      </c>
      <c r="D519" s="149" t="s">
        <v>6273</v>
      </c>
    </row>
    <row r="520" spans="1:4" ht="11.25">
      <c r="A520" s="1" t="s">
        <v>1365</v>
      </c>
      <c r="B520" s="2">
        <v>-27.03335</v>
      </c>
      <c r="C520" s="2">
        <v>-153.46668333333335</v>
      </c>
      <c r="D520" s="149" t="s">
        <v>473</v>
      </c>
    </row>
    <row r="521" spans="1:4" ht="11.25">
      <c r="A521" s="1" t="s">
        <v>1366</v>
      </c>
      <c r="B521" s="2">
        <v>-35.288349999999994</v>
      </c>
      <c r="C521" s="2">
        <v>-149.04335000000003</v>
      </c>
      <c r="D521" s="149" t="s">
        <v>4364</v>
      </c>
    </row>
    <row r="522" spans="1:4" ht="11.25">
      <c r="A522" s="1" t="s">
        <v>1367</v>
      </c>
      <c r="B522" s="2">
        <v>-20.536683333333333</v>
      </c>
      <c r="C522" s="2">
        <v>-148.92835</v>
      </c>
      <c r="D522" s="149" t="s">
        <v>4892</v>
      </c>
    </row>
    <row r="523" spans="1:4" ht="11.25">
      <c r="A523" s="1" t="s">
        <v>693</v>
      </c>
      <c r="B523" s="2">
        <v>-32.126683333333325</v>
      </c>
      <c r="C523" s="2">
        <v>-151.76668333333336</v>
      </c>
      <c r="D523" s="149" t="s">
        <v>4612</v>
      </c>
    </row>
    <row r="524" spans="1:4" ht="11.25">
      <c r="A524" s="1" t="s">
        <v>4613</v>
      </c>
      <c r="B524" s="2">
        <v>-27.70001666666667</v>
      </c>
      <c r="C524" s="2">
        <v>-153.4216833333333</v>
      </c>
      <c r="D524" s="149" t="s">
        <v>4614</v>
      </c>
    </row>
    <row r="525" spans="1:4" ht="11.25">
      <c r="A525" s="1" t="s">
        <v>1368</v>
      </c>
      <c r="B525" s="2">
        <v>-38.583349999999996</v>
      </c>
      <c r="C525" s="2">
        <v>-139.75001666666665</v>
      </c>
      <c r="D525" s="149" t="s">
        <v>4893</v>
      </c>
    </row>
    <row r="526" spans="1:4" ht="11.25">
      <c r="A526" s="1" t="s">
        <v>4615</v>
      </c>
      <c r="B526" s="2">
        <v>-28.361683333333332</v>
      </c>
      <c r="C526" s="2">
        <v>-142.2700166666667</v>
      </c>
      <c r="D526" s="149" t="s">
        <v>4616</v>
      </c>
    </row>
    <row r="527" spans="1:4" ht="11.25">
      <c r="A527" s="1" t="s">
        <v>4617</v>
      </c>
      <c r="B527" s="2">
        <v>-25.806683333333336</v>
      </c>
      <c r="C527" s="2">
        <v>-153.25334999999998</v>
      </c>
      <c r="D527" s="149" t="s">
        <v>4618</v>
      </c>
    </row>
    <row r="528" spans="1:4" ht="11.25">
      <c r="A528" s="1" t="s">
        <v>1369</v>
      </c>
      <c r="B528" s="2">
        <v>-42.958349999999996</v>
      </c>
      <c r="C528" s="2">
        <v>-147.53334999999998</v>
      </c>
      <c r="D528" s="149" t="s">
        <v>6572</v>
      </c>
    </row>
    <row r="529" spans="1:4" ht="11.25">
      <c r="A529" s="1" t="s">
        <v>4619</v>
      </c>
      <c r="B529" s="2">
        <v>-37.27334999999999</v>
      </c>
      <c r="C529" s="2">
        <v>-140.08168333333336</v>
      </c>
      <c r="D529" s="149" t="s">
        <v>4620</v>
      </c>
    </row>
    <row r="530" spans="1:4" ht="11.25">
      <c r="A530" s="1" t="s">
        <v>5481</v>
      </c>
      <c r="B530" s="2">
        <v>-36.14835</v>
      </c>
      <c r="C530" s="2">
        <v>-147.86196666666666</v>
      </c>
      <c r="D530" s="149" t="s">
        <v>5482</v>
      </c>
    </row>
    <row r="531" spans="1:4" ht="11.25">
      <c r="A531" s="1" t="s">
        <v>4621</v>
      </c>
      <c r="B531" s="2">
        <v>-34.49168333333333</v>
      </c>
      <c r="C531" s="2">
        <v>-125.00001666666667</v>
      </c>
      <c r="D531" s="149" t="s">
        <v>4622</v>
      </c>
    </row>
    <row r="532" spans="1:4" ht="11.25">
      <c r="A532" s="1" t="s">
        <v>4623</v>
      </c>
      <c r="B532" s="2">
        <v>-16.84668333333333</v>
      </c>
      <c r="C532" s="2">
        <v>-143.13668333333334</v>
      </c>
      <c r="D532" s="149" t="s">
        <v>4624</v>
      </c>
    </row>
    <row r="533" spans="1:4" ht="11.25">
      <c r="A533" s="1" t="s">
        <v>4625</v>
      </c>
      <c r="B533" s="2">
        <v>-19.571683333333333</v>
      </c>
      <c r="C533" s="2">
        <v>-138.58001666666664</v>
      </c>
      <c r="D533" s="149" t="s">
        <v>4626</v>
      </c>
    </row>
    <row r="534" spans="1:4" ht="11.25">
      <c r="A534" s="1" t="s">
        <v>4627</v>
      </c>
      <c r="B534" s="2">
        <v>-27.475016666666665</v>
      </c>
      <c r="C534" s="2">
        <v>-144.45335</v>
      </c>
      <c r="D534" s="149" t="s">
        <v>4628</v>
      </c>
    </row>
    <row r="535" spans="1:4" ht="11.25">
      <c r="A535" s="1" t="s">
        <v>4629</v>
      </c>
      <c r="B535" s="2">
        <v>-19.06335</v>
      </c>
      <c r="C535" s="2">
        <v>-146.46168333333333</v>
      </c>
      <c r="D535" s="149" t="s">
        <v>4630</v>
      </c>
    </row>
    <row r="536" spans="1:4" ht="11.25">
      <c r="A536" s="1" t="s">
        <v>1370</v>
      </c>
      <c r="B536" s="2">
        <v>-29.133350000000004</v>
      </c>
      <c r="C536" s="2">
        <v>-150.3000166666667</v>
      </c>
      <c r="D536" s="149" t="s">
        <v>4013</v>
      </c>
    </row>
    <row r="537" spans="1:4" ht="11.25">
      <c r="A537" s="1" t="s">
        <v>1371</v>
      </c>
      <c r="B537" s="2">
        <v>-27.191683333333337</v>
      </c>
      <c r="C537" s="2">
        <v>-153.11168333333336</v>
      </c>
      <c r="D537" s="149" t="s">
        <v>4014</v>
      </c>
    </row>
    <row r="538" spans="1:4" ht="11.25">
      <c r="A538" s="1" t="s">
        <v>5483</v>
      </c>
      <c r="B538" s="2">
        <v>-16.85001666666667</v>
      </c>
      <c r="C538" s="2">
        <v>-145.74418333333332</v>
      </c>
      <c r="D538" s="149" t="s">
        <v>5484</v>
      </c>
    </row>
    <row r="539" spans="1:4" ht="11.25">
      <c r="A539" s="1" t="s">
        <v>5485</v>
      </c>
      <c r="B539" s="2">
        <v>-16.846966666666667</v>
      </c>
      <c r="C539" s="2">
        <v>-145.73556666666667</v>
      </c>
      <c r="D539" s="149" t="s">
        <v>5484</v>
      </c>
    </row>
    <row r="540" spans="1:4" ht="11.25">
      <c r="A540" s="1" t="s">
        <v>1372</v>
      </c>
      <c r="B540" s="2">
        <v>-33.95501666666666</v>
      </c>
      <c r="C540" s="2">
        <v>-150.96501666666668</v>
      </c>
      <c r="D540" s="149" t="s">
        <v>6792</v>
      </c>
    </row>
    <row r="541" spans="1:4" ht="11.25">
      <c r="A541" s="1" t="s">
        <v>5486</v>
      </c>
      <c r="B541" s="2">
        <v>-16.85001666666667</v>
      </c>
      <c r="C541" s="2">
        <v>-145.74418333333332</v>
      </c>
      <c r="D541" s="149" t="s">
        <v>5484</v>
      </c>
    </row>
    <row r="542" spans="1:4" ht="11.25">
      <c r="A542" s="1" t="s">
        <v>5487</v>
      </c>
      <c r="B542" s="2">
        <v>-20.5914</v>
      </c>
      <c r="C542" s="2">
        <v>-147.78501666666668</v>
      </c>
      <c r="D542" s="149" t="s">
        <v>280</v>
      </c>
    </row>
    <row r="543" spans="1:4" ht="11.25">
      <c r="A543" s="1" t="s">
        <v>1373</v>
      </c>
      <c r="B543" s="2">
        <v>-31.99168333333333</v>
      </c>
      <c r="C543" s="2">
        <v>-115.75001666666668</v>
      </c>
      <c r="D543" s="149" t="s">
        <v>6793</v>
      </c>
    </row>
    <row r="544" spans="1:4" ht="11.25">
      <c r="A544" s="1" t="s">
        <v>281</v>
      </c>
      <c r="B544" s="2">
        <v>-34.62751666666667</v>
      </c>
      <c r="C544" s="2">
        <v>-148.03056666666666</v>
      </c>
      <c r="D544" s="149" t="s">
        <v>282</v>
      </c>
    </row>
    <row r="545" spans="1:4" ht="11.25">
      <c r="A545" s="1" t="s">
        <v>1374</v>
      </c>
      <c r="B545" s="2">
        <v>-12.350016666666667</v>
      </c>
      <c r="C545" s="2">
        <v>-131.27501666666666</v>
      </c>
      <c r="D545" s="149" t="s">
        <v>6794</v>
      </c>
    </row>
    <row r="546" spans="1:4" ht="11.25">
      <c r="A546" s="1" t="s">
        <v>283</v>
      </c>
      <c r="B546" s="2">
        <v>-33.276133333333334</v>
      </c>
      <c r="C546" s="2">
        <v>-148.7669666666667</v>
      </c>
      <c r="D546" s="149" t="s">
        <v>284</v>
      </c>
    </row>
    <row r="547" spans="1:4" ht="11.25">
      <c r="A547" s="1" t="s">
        <v>1375</v>
      </c>
      <c r="B547" s="2">
        <v>-34.061683333333335</v>
      </c>
      <c r="C547" s="2">
        <v>-151.15335</v>
      </c>
      <c r="D547" s="149" t="s">
        <v>6795</v>
      </c>
    </row>
    <row r="548" spans="1:4" ht="11.25">
      <c r="A548" s="1" t="s">
        <v>4631</v>
      </c>
      <c r="B548" s="2">
        <v>-34.74001666666666</v>
      </c>
      <c r="C548" s="2">
        <v>-149.3900166666667</v>
      </c>
      <c r="D548" s="149" t="s">
        <v>4632</v>
      </c>
    </row>
    <row r="549" spans="1:4" ht="11.25">
      <c r="A549" s="1" t="s">
        <v>285</v>
      </c>
      <c r="B549" s="2">
        <v>-31.625016666666667</v>
      </c>
      <c r="C549" s="2">
        <v>-117.22418333333334</v>
      </c>
      <c r="D549" s="149" t="s">
        <v>286</v>
      </c>
    </row>
    <row r="550" spans="1:4" ht="11.25">
      <c r="A550" s="1" t="s">
        <v>4633</v>
      </c>
      <c r="B550" s="2">
        <v>-14.746683333333333</v>
      </c>
      <c r="C550" s="2">
        <v>-131.60835000000003</v>
      </c>
      <c r="D550" s="149" t="s">
        <v>4634</v>
      </c>
    </row>
    <row r="551" spans="1:4" ht="11.25">
      <c r="A551" s="1" t="s">
        <v>1376</v>
      </c>
      <c r="B551" s="2">
        <v>-27.520016666666667</v>
      </c>
      <c r="C551" s="2">
        <v>-153.28334999999998</v>
      </c>
      <c r="D551" s="149" t="s">
        <v>6796</v>
      </c>
    </row>
    <row r="552" spans="1:4" ht="11.25">
      <c r="A552" s="1" t="s">
        <v>287</v>
      </c>
      <c r="B552" s="2">
        <v>-31.87835</v>
      </c>
      <c r="C552" s="2">
        <v>-115.98140000000001</v>
      </c>
      <c r="D552" s="149" t="s">
        <v>288</v>
      </c>
    </row>
    <row r="553" spans="1:4" ht="11.25">
      <c r="A553" s="1" t="s">
        <v>6030</v>
      </c>
      <c r="B553" s="2">
        <v>-26.420016666666665</v>
      </c>
      <c r="C553" s="2">
        <v>-146.2489</v>
      </c>
      <c r="D553" s="149" t="s">
        <v>5980</v>
      </c>
    </row>
    <row r="554" spans="1:4" ht="11.25">
      <c r="A554" s="1" t="s">
        <v>1377</v>
      </c>
      <c r="B554" s="2">
        <v>-35.54168333333333</v>
      </c>
      <c r="C554" s="2">
        <v>-148.83335</v>
      </c>
      <c r="D554" s="149" t="s">
        <v>6797</v>
      </c>
    </row>
    <row r="555" spans="1:4" ht="11.25">
      <c r="A555" s="1" t="s">
        <v>5981</v>
      </c>
      <c r="B555" s="2">
        <v>-26.421133333333337</v>
      </c>
      <c r="C555" s="2">
        <v>-146.26613333333336</v>
      </c>
      <c r="D555" s="149" t="s">
        <v>5980</v>
      </c>
    </row>
    <row r="556" spans="1:4" ht="11.25">
      <c r="A556" s="1" t="s">
        <v>1378</v>
      </c>
      <c r="B556" s="2">
        <v>-37.433350000000004</v>
      </c>
      <c r="C556" s="2">
        <v>-143.90001666666666</v>
      </c>
      <c r="D556" s="149" t="s">
        <v>6798</v>
      </c>
    </row>
    <row r="557" spans="1:4" ht="11.25">
      <c r="A557" s="1" t="s">
        <v>5982</v>
      </c>
      <c r="B557" s="2">
        <v>-33.845016666666666</v>
      </c>
      <c r="C557" s="2">
        <v>-148.65335</v>
      </c>
      <c r="D557" s="149" t="s">
        <v>4125</v>
      </c>
    </row>
    <row r="558" spans="1:4" ht="11.25">
      <c r="A558" s="1" t="s">
        <v>4126</v>
      </c>
      <c r="B558" s="2">
        <v>-33.8478</v>
      </c>
      <c r="C558" s="2">
        <v>-148.64556666666667</v>
      </c>
      <c r="D558" s="149" t="s">
        <v>4125</v>
      </c>
    </row>
    <row r="559" spans="1:4" ht="11.25">
      <c r="A559" s="1" t="s">
        <v>4127</v>
      </c>
      <c r="B559" s="2">
        <v>-38.51696666666667</v>
      </c>
      <c r="C559" s="2">
        <v>-145.22084999999998</v>
      </c>
      <c r="D559" s="149" t="s">
        <v>5791</v>
      </c>
    </row>
    <row r="560" spans="1:4" ht="11.25">
      <c r="A560" s="1" t="s">
        <v>4894</v>
      </c>
      <c r="B560" s="2">
        <v>-33.873349999999995</v>
      </c>
      <c r="C560" s="2">
        <v>-151.00335</v>
      </c>
      <c r="D560" s="149" t="s">
        <v>4253</v>
      </c>
    </row>
    <row r="561" spans="1:4" ht="11.25">
      <c r="A561" s="1" t="s">
        <v>5792</v>
      </c>
      <c r="B561" s="2">
        <v>-38.507799999999996</v>
      </c>
      <c r="C561" s="2">
        <v>-145.21363333333332</v>
      </c>
      <c r="D561" s="149" t="s">
        <v>5791</v>
      </c>
    </row>
    <row r="562" spans="1:4" ht="11.25">
      <c r="A562" s="1" t="s">
        <v>4895</v>
      </c>
      <c r="B562" s="2">
        <v>-31.941683333333334</v>
      </c>
      <c r="C562" s="2">
        <v>-115.75001666666668</v>
      </c>
      <c r="D562" s="149" t="s">
        <v>4254</v>
      </c>
    </row>
    <row r="563" spans="1:4" ht="11.25">
      <c r="A563" s="1" t="s">
        <v>4896</v>
      </c>
      <c r="B563" s="2">
        <v>-31.341683333333336</v>
      </c>
      <c r="C563" s="2">
        <v>-151.13334999999998</v>
      </c>
      <c r="D563" s="149" t="s">
        <v>4255</v>
      </c>
    </row>
    <row r="564" spans="1:4" ht="11.25">
      <c r="A564" s="1" t="s">
        <v>4635</v>
      </c>
      <c r="B564" s="2">
        <v>-2.0000166666666668</v>
      </c>
      <c r="C564" s="2">
        <v>-79.45168333333334</v>
      </c>
      <c r="D564" s="149" t="s">
        <v>4636</v>
      </c>
    </row>
    <row r="565" spans="1:4" ht="11.25">
      <c r="A565" s="1" t="s">
        <v>4637</v>
      </c>
      <c r="B565" s="2">
        <v>-27.286683333333333</v>
      </c>
      <c r="C565" s="2">
        <v>-152.68001666666666</v>
      </c>
      <c r="D565" s="149" t="s">
        <v>4638</v>
      </c>
    </row>
    <row r="566" spans="1:4" ht="11.25">
      <c r="A566" s="1" t="s">
        <v>4897</v>
      </c>
      <c r="B566" s="2">
        <v>-16.25001666666667</v>
      </c>
      <c r="C566" s="2">
        <v>-145.31668333333334</v>
      </c>
      <c r="D566" s="149" t="s">
        <v>4256</v>
      </c>
    </row>
    <row r="567" spans="1:4" ht="11.25">
      <c r="A567" s="1" t="s">
        <v>4639</v>
      </c>
      <c r="B567" s="2">
        <v>-22.66835</v>
      </c>
      <c r="C567" s="2">
        <v>-141.3816833333333</v>
      </c>
      <c r="D567" s="149" t="s">
        <v>4640</v>
      </c>
    </row>
    <row r="568" spans="1:4" ht="11.25">
      <c r="A568" s="1" t="s">
        <v>4641</v>
      </c>
      <c r="B568" s="2">
        <v>-27.98168333333333</v>
      </c>
      <c r="C568" s="2">
        <v>-117.13001666666668</v>
      </c>
      <c r="D568" s="149" t="s">
        <v>4642</v>
      </c>
    </row>
    <row r="569" spans="1:4" ht="11.25">
      <c r="A569" s="1" t="s">
        <v>4643</v>
      </c>
      <c r="B569" s="2">
        <v>-29.000016666666667</v>
      </c>
      <c r="C569" s="2">
        <v>-145.77835</v>
      </c>
      <c r="D569" s="149" t="s">
        <v>4644</v>
      </c>
    </row>
    <row r="570" spans="1:4" ht="11.25">
      <c r="A570" s="1" t="s">
        <v>4645</v>
      </c>
      <c r="B570" s="2">
        <v>-26.940016666666665</v>
      </c>
      <c r="C570" s="2">
        <v>-150.11668333333333</v>
      </c>
      <c r="D570" s="149" t="s">
        <v>3548</v>
      </c>
    </row>
    <row r="571" spans="1:7" ht="11.25">
      <c r="A571" s="1" t="s">
        <v>5928</v>
      </c>
      <c r="B571" s="2">
        <v>-18.516666666666666</v>
      </c>
      <c r="C571" s="2">
        <v>-123.45</v>
      </c>
      <c r="D571" s="149" t="s">
        <v>5929</v>
      </c>
      <c r="E571" s="2">
        <v>500</v>
      </c>
      <c r="F571" s="2" t="s">
        <v>5930</v>
      </c>
      <c r="G571" s="2" t="s">
        <v>5931</v>
      </c>
    </row>
    <row r="572" spans="1:4" ht="11.25">
      <c r="A572" s="1" t="s">
        <v>3549</v>
      </c>
      <c r="B572" s="2">
        <v>-36.43168333333334</v>
      </c>
      <c r="C572" s="2">
        <v>-142.86835</v>
      </c>
      <c r="D572" s="149" t="s">
        <v>3550</v>
      </c>
    </row>
    <row r="573" spans="1:4" ht="11.25">
      <c r="A573" s="1" t="s">
        <v>3551</v>
      </c>
      <c r="B573" s="2">
        <v>-33.356683333333336</v>
      </c>
      <c r="C573" s="2">
        <v>-131.50001666666665</v>
      </c>
      <c r="D573" s="149" t="s">
        <v>3552</v>
      </c>
    </row>
    <row r="574" spans="1:4" ht="11.25">
      <c r="A574" s="1" t="s">
        <v>3553</v>
      </c>
      <c r="B574" s="2">
        <v>-2.871683333333334</v>
      </c>
      <c r="C574" s="2">
        <v>-88.59501666666667</v>
      </c>
      <c r="D574" s="149" t="s">
        <v>3554</v>
      </c>
    </row>
    <row r="575" spans="1:4" ht="11.25">
      <c r="A575" s="1" t="s">
        <v>3555</v>
      </c>
      <c r="B575" s="2">
        <v>-25.590016666666664</v>
      </c>
      <c r="C575" s="2">
        <v>-141.50835</v>
      </c>
      <c r="D575" s="149" t="s">
        <v>267</v>
      </c>
    </row>
    <row r="576" spans="1:4" ht="11.25">
      <c r="A576" s="1" t="s">
        <v>268</v>
      </c>
      <c r="B576" s="2">
        <v>-28.358349999999998</v>
      </c>
      <c r="C576" s="2">
        <v>-153.63001666666665</v>
      </c>
      <c r="D576" s="149" t="s">
        <v>269</v>
      </c>
    </row>
    <row r="577" spans="1:4" ht="11.25">
      <c r="A577" s="1" t="s">
        <v>5793</v>
      </c>
      <c r="B577" s="2">
        <v>-12.413633333333333</v>
      </c>
      <c r="C577" s="2">
        <v>-130.88335</v>
      </c>
      <c r="D577" s="149" t="s">
        <v>5794</v>
      </c>
    </row>
    <row r="578" spans="1:4" ht="11.25">
      <c r="A578" s="1" t="s">
        <v>270</v>
      </c>
      <c r="B578" s="2">
        <v>-20.408350000000002</v>
      </c>
      <c r="C578" s="2">
        <v>-145.75001666666665</v>
      </c>
      <c r="D578" s="149" t="s">
        <v>271</v>
      </c>
    </row>
    <row r="579" spans="1:4" ht="11.25">
      <c r="A579" s="1" t="s">
        <v>272</v>
      </c>
      <c r="B579" s="2">
        <v>-36.71335</v>
      </c>
      <c r="C579" s="2">
        <v>-147.90001666666666</v>
      </c>
      <c r="D579" s="149" t="s">
        <v>4370</v>
      </c>
    </row>
    <row r="580" spans="1:4" ht="11.25">
      <c r="A580" s="1" t="s">
        <v>4371</v>
      </c>
      <c r="B580" s="2">
        <v>-27.121683333333333</v>
      </c>
      <c r="C580" s="2">
        <v>-152.88501666666667</v>
      </c>
      <c r="D580" s="149" t="s">
        <v>4372</v>
      </c>
    </row>
    <row r="581" spans="1:4" ht="11.25">
      <c r="A581" s="1" t="s">
        <v>4373</v>
      </c>
      <c r="B581" s="2">
        <v>-21.49835</v>
      </c>
      <c r="C581" s="2">
        <v>-121.98835000000001</v>
      </c>
      <c r="D581" s="149" t="s">
        <v>4374</v>
      </c>
    </row>
    <row r="582" spans="1:4" ht="11.25">
      <c r="A582" s="1" t="s">
        <v>4898</v>
      </c>
      <c r="B582" s="2">
        <v>-27.200016666666667</v>
      </c>
      <c r="C582" s="2">
        <v>-152.82001666666665</v>
      </c>
      <c r="D582" s="149" t="s">
        <v>4257</v>
      </c>
    </row>
    <row r="583" spans="1:4" ht="11.25">
      <c r="A583" s="1" t="s">
        <v>4899</v>
      </c>
      <c r="B583" s="2">
        <v>-11.866683333333333</v>
      </c>
      <c r="C583" s="2">
        <v>-142.90001666666666</v>
      </c>
      <c r="D583" s="149" t="s">
        <v>4258</v>
      </c>
    </row>
    <row r="584" spans="1:4" ht="11.25">
      <c r="A584" s="1" t="s">
        <v>5795</v>
      </c>
      <c r="B584" s="2">
        <v>-17.356966666666665</v>
      </c>
      <c r="C584" s="2">
        <v>-123.66696666666668</v>
      </c>
      <c r="D584" s="149" t="s">
        <v>5796</v>
      </c>
    </row>
    <row r="585" spans="1:4" ht="11.25">
      <c r="A585" s="1" t="s">
        <v>4900</v>
      </c>
      <c r="B585" s="2">
        <v>-20.100016666666665</v>
      </c>
      <c r="C585" s="2">
        <v>-148.71668333333335</v>
      </c>
      <c r="D585" s="149" t="s">
        <v>4259</v>
      </c>
    </row>
    <row r="586" spans="1:4" ht="11.25">
      <c r="A586" s="1" t="s">
        <v>4901</v>
      </c>
      <c r="B586" s="2">
        <v>-34.83335</v>
      </c>
      <c r="C586" s="2">
        <v>-138.58335</v>
      </c>
      <c r="D586" s="149" t="s">
        <v>4260</v>
      </c>
    </row>
    <row r="587" spans="1:4" ht="11.25">
      <c r="A587" s="1" t="s">
        <v>4375</v>
      </c>
      <c r="B587" s="2">
        <v>-28.09335</v>
      </c>
      <c r="C587" s="2">
        <v>-152.34668333333335</v>
      </c>
      <c r="D587" s="149" t="s">
        <v>2980</v>
      </c>
    </row>
    <row r="588" spans="1:4" ht="11.25">
      <c r="A588" s="1" t="s">
        <v>2981</v>
      </c>
      <c r="B588" s="2">
        <v>-34.19335</v>
      </c>
      <c r="C588" s="2">
        <v>-151.17668333333333</v>
      </c>
      <c r="D588" s="149" t="s">
        <v>2982</v>
      </c>
    </row>
    <row r="589" spans="1:4" ht="11.25">
      <c r="A589" s="1" t="s">
        <v>2983</v>
      </c>
      <c r="B589" s="2">
        <v>-30.620016666666665</v>
      </c>
      <c r="C589" s="2">
        <v>-118.77335000000001</v>
      </c>
      <c r="D589" s="149" t="s">
        <v>2984</v>
      </c>
    </row>
    <row r="590" spans="1:4" ht="11.25">
      <c r="A590" s="1" t="s">
        <v>2985</v>
      </c>
      <c r="B590" s="2">
        <v>-16.76835</v>
      </c>
      <c r="C590" s="2">
        <v>-112.20168333333334</v>
      </c>
      <c r="D590" s="149" t="s">
        <v>2986</v>
      </c>
    </row>
    <row r="591" spans="1:4" ht="11.25">
      <c r="A591" s="1" t="s">
        <v>815</v>
      </c>
      <c r="B591" s="2">
        <v>-34.106683333333336</v>
      </c>
      <c r="C591" s="2">
        <v>-151.20168333333336</v>
      </c>
      <c r="D591" s="149" t="s">
        <v>816</v>
      </c>
    </row>
    <row r="592" spans="1:4" ht="11.25">
      <c r="A592" s="1" t="s">
        <v>4193</v>
      </c>
      <c r="B592" s="2">
        <v>-18.600016666666665</v>
      </c>
      <c r="C592" s="2">
        <v>-146.97501666666668</v>
      </c>
      <c r="D592" s="149" t="s">
        <v>4194</v>
      </c>
    </row>
    <row r="593" spans="1:4" ht="11.25">
      <c r="A593" s="1" t="s">
        <v>4195</v>
      </c>
      <c r="B593" s="2">
        <v>-29.443350000000002</v>
      </c>
      <c r="C593" s="2">
        <v>-151.85001666666665</v>
      </c>
      <c r="D593" s="149" t="s">
        <v>4305</v>
      </c>
    </row>
    <row r="594" spans="1:4" ht="11.25">
      <c r="A594" s="1" t="s">
        <v>4306</v>
      </c>
      <c r="B594" s="2">
        <v>-37.808350000000004</v>
      </c>
      <c r="C594" s="2">
        <v>-144.74335</v>
      </c>
      <c r="D594" s="149" t="s">
        <v>4307</v>
      </c>
    </row>
    <row r="595" spans="1:4" ht="11.25">
      <c r="A595" s="1" t="s">
        <v>4308</v>
      </c>
      <c r="B595" s="2">
        <v>-28.841683333333332</v>
      </c>
      <c r="C595" s="2">
        <v>-150.8950166666667</v>
      </c>
      <c r="D595" s="149" t="s">
        <v>4309</v>
      </c>
    </row>
    <row r="596" spans="1:4" ht="11.25">
      <c r="A596" s="1" t="s">
        <v>4902</v>
      </c>
      <c r="B596" s="2">
        <v>-41.533350000000006</v>
      </c>
      <c r="C596" s="2">
        <v>-146.66668333333334</v>
      </c>
      <c r="D596" s="149" t="s">
        <v>4261</v>
      </c>
    </row>
    <row r="597" spans="1:4" ht="11.25">
      <c r="A597" s="1" t="s">
        <v>4310</v>
      </c>
      <c r="B597" s="2">
        <v>-23.423350000000003</v>
      </c>
      <c r="C597" s="2">
        <v>-134.88834999999997</v>
      </c>
      <c r="D597" s="149" t="s">
        <v>4311</v>
      </c>
    </row>
    <row r="598" spans="1:4" ht="11.25">
      <c r="A598" s="1" t="s">
        <v>4312</v>
      </c>
      <c r="B598" s="2">
        <v>-24.84501666666667</v>
      </c>
      <c r="C598" s="2">
        <v>-134.77001666666666</v>
      </c>
      <c r="D598" s="149" t="s">
        <v>4313</v>
      </c>
    </row>
    <row r="599" spans="1:4" ht="11.25">
      <c r="A599" s="1" t="s">
        <v>4314</v>
      </c>
      <c r="B599" s="2">
        <v>-28.000016666666667</v>
      </c>
      <c r="C599" s="2">
        <v>-154.50001666666665</v>
      </c>
      <c r="D599" s="149" t="s">
        <v>4315</v>
      </c>
    </row>
    <row r="600" spans="1:4" ht="11.25">
      <c r="A600" s="1" t="s">
        <v>4903</v>
      </c>
      <c r="B600" s="2">
        <v>-37.35001666666666</v>
      </c>
      <c r="C600" s="2">
        <v>-144.1500166666667</v>
      </c>
      <c r="D600" s="149" t="s">
        <v>4262</v>
      </c>
    </row>
    <row r="601" spans="1:4" ht="11.25">
      <c r="A601" s="1" t="s">
        <v>4904</v>
      </c>
      <c r="B601" s="2">
        <v>-31.216683333333332</v>
      </c>
      <c r="C601" s="2">
        <v>-150.11668333333333</v>
      </c>
      <c r="D601" s="149" t="s">
        <v>4263</v>
      </c>
    </row>
    <row r="602" spans="1:4" ht="11.25">
      <c r="A602" s="1" t="s">
        <v>4905</v>
      </c>
      <c r="B602" s="2">
        <v>-20.175016666666668</v>
      </c>
      <c r="C602" s="2">
        <v>-119.17001666666668</v>
      </c>
      <c r="D602" s="149" t="s">
        <v>4264</v>
      </c>
    </row>
    <row r="603" spans="1:4" ht="11.25">
      <c r="A603" s="1" t="s">
        <v>4906</v>
      </c>
      <c r="B603" s="2">
        <v>-33.858349999999994</v>
      </c>
      <c r="C603" s="2">
        <v>-151.20001666666667</v>
      </c>
      <c r="D603" s="149" t="s">
        <v>4265</v>
      </c>
    </row>
    <row r="604" spans="1:4" ht="11.25">
      <c r="A604" s="1" t="s">
        <v>4316</v>
      </c>
      <c r="B604" s="2">
        <v>-16.30335</v>
      </c>
      <c r="C604" s="2">
        <v>-130.30668333333332</v>
      </c>
      <c r="D604" s="149" t="s">
        <v>3752</v>
      </c>
    </row>
    <row r="605" spans="1:4" ht="11.25">
      <c r="A605" s="1" t="s">
        <v>3753</v>
      </c>
      <c r="B605" s="2">
        <v>-30.05835</v>
      </c>
      <c r="C605" s="2">
        <v>-121.02668333333332</v>
      </c>
      <c r="D605" s="149" t="s">
        <v>3754</v>
      </c>
    </row>
    <row r="606" spans="1:4" ht="11.25">
      <c r="A606" s="1" t="s">
        <v>3755</v>
      </c>
      <c r="B606" s="2">
        <v>-27.88168333333333</v>
      </c>
      <c r="C606" s="2">
        <v>-151.91001666666665</v>
      </c>
      <c r="D606" s="149" t="s">
        <v>3756</v>
      </c>
    </row>
    <row r="607" spans="1:4" ht="11.25">
      <c r="A607" s="1" t="s">
        <v>3757</v>
      </c>
      <c r="B607" s="2">
        <v>-40.000016666666674</v>
      </c>
      <c r="C607" s="2">
        <v>-145.68335</v>
      </c>
      <c r="D607" s="149" t="s">
        <v>3758</v>
      </c>
    </row>
    <row r="608" spans="1:4" ht="11.25">
      <c r="A608" s="1" t="s">
        <v>3759</v>
      </c>
      <c r="B608" s="2">
        <v>-33.90668333333333</v>
      </c>
      <c r="C608" s="2">
        <v>-152.07168333333334</v>
      </c>
      <c r="D608" s="149" t="s">
        <v>3760</v>
      </c>
    </row>
    <row r="609" spans="1:4" ht="11.25">
      <c r="A609" s="1" t="s">
        <v>3761</v>
      </c>
      <c r="B609" s="2">
        <v>-25.931683333333336</v>
      </c>
      <c r="C609" s="2">
        <v>-153.19001666666668</v>
      </c>
      <c r="D609" s="149" t="s">
        <v>3762</v>
      </c>
    </row>
    <row r="610" spans="1:4" ht="11.25">
      <c r="A610" s="1" t="s">
        <v>3763</v>
      </c>
      <c r="B610" s="2">
        <v>-23.06501666666667</v>
      </c>
      <c r="C610" s="2">
        <v>-115.27168333333333</v>
      </c>
      <c r="D610" s="149" t="s">
        <v>3764</v>
      </c>
    </row>
    <row r="611" spans="1:7" ht="11.25">
      <c r="A611" s="1" t="s">
        <v>2805</v>
      </c>
      <c r="B611" s="2">
        <v>-18.975</v>
      </c>
      <c r="C611" s="2">
        <v>-125.525</v>
      </c>
      <c r="D611" s="149" t="s">
        <v>5613</v>
      </c>
      <c r="E611" s="2">
        <v>650</v>
      </c>
      <c r="F611" s="2" t="s">
        <v>5614</v>
      </c>
      <c r="G611" s="2" t="s">
        <v>5615</v>
      </c>
    </row>
    <row r="612" spans="1:4" ht="11.25">
      <c r="A612" s="1" t="s">
        <v>4907</v>
      </c>
      <c r="B612" s="2">
        <v>-19.775016666666666</v>
      </c>
      <c r="C612" s="2">
        <v>-136.00168333333335</v>
      </c>
      <c r="D612" s="149" t="s">
        <v>4266</v>
      </c>
    </row>
    <row r="613" spans="1:4" ht="11.25">
      <c r="A613" s="1" t="s">
        <v>4908</v>
      </c>
      <c r="B613" s="2">
        <v>-25.916683333333335</v>
      </c>
      <c r="C613" s="2">
        <v>-153.18335</v>
      </c>
      <c r="D613" s="149" t="s">
        <v>4267</v>
      </c>
    </row>
    <row r="614" spans="1:4" ht="11.25">
      <c r="A614" s="1" t="s">
        <v>5797</v>
      </c>
      <c r="B614" s="2">
        <v>-35.55196666666667</v>
      </c>
      <c r="C614" s="2">
        <v>-144.95168333333334</v>
      </c>
      <c r="D614" s="149" t="s">
        <v>6556</v>
      </c>
    </row>
    <row r="615" spans="1:4" ht="11.25">
      <c r="A615" s="1" t="s">
        <v>4909</v>
      </c>
      <c r="B615" s="2">
        <v>-42.89168333333333</v>
      </c>
      <c r="C615" s="2">
        <v>-147.8050166666667</v>
      </c>
      <c r="D615" s="149" t="s">
        <v>4268</v>
      </c>
    </row>
    <row r="616" spans="1:4" ht="11.25">
      <c r="A616" s="1" t="s">
        <v>4910</v>
      </c>
      <c r="B616" s="2">
        <v>-31.20501666666667</v>
      </c>
      <c r="C616" s="2">
        <v>-150.73001666666664</v>
      </c>
      <c r="D616" s="149" t="s">
        <v>4269</v>
      </c>
    </row>
    <row r="617" spans="1:4" ht="11.25">
      <c r="A617" s="1" t="s">
        <v>4911</v>
      </c>
      <c r="B617" s="2">
        <v>-34.75835</v>
      </c>
      <c r="C617" s="2">
        <v>-138.72001666666665</v>
      </c>
      <c r="D617" s="149" t="s">
        <v>4270</v>
      </c>
    </row>
    <row r="618" spans="1:4" ht="11.25">
      <c r="A618" s="1" t="s">
        <v>4912</v>
      </c>
      <c r="B618" s="2">
        <v>-12.825016666666668</v>
      </c>
      <c r="C618" s="2">
        <v>-130.96668333333332</v>
      </c>
      <c r="D618" s="149" t="s">
        <v>6184</v>
      </c>
    </row>
    <row r="619" spans="1:4" ht="11.25">
      <c r="A619" s="1" t="s">
        <v>6557</v>
      </c>
      <c r="B619" s="2">
        <v>-12.42335</v>
      </c>
      <c r="C619" s="2">
        <v>-130.9064</v>
      </c>
      <c r="D619" s="149" t="s">
        <v>5794</v>
      </c>
    </row>
    <row r="620" spans="1:4" ht="11.25">
      <c r="A620" s="1" t="s">
        <v>4913</v>
      </c>
      <c r="B620" s="2">
        <v>-28.165016666666666</v>
      </c>
      <c r="C620" s="2">
        <v>-153.55168333333333</v>
      </c>
      <c r="D620" s="149" t="s">
        <v>6824</v>
      </c>
    </row>
    <row r="621" spans="1:4" ht="11.25">
      <c r="A621" s="1" t="s">
        <v>6558</v>
      </c>
      <c r="B621" s="2">
        <v>-12.431399999999998</v>
      </c>
      <c r="C621" s="2">
        <v>-130.9614</v>
      </c>
      <c r="D621" s="149" t="s">
        <v>5794</v>
      </c>
    </row>
    <row r="622" spans="1:4" ht="11.25">
      <c r="A622" s="1" t="s">
        <v>1410</v>
      </c>
      <c r="B622" s="2">
        <v>-11.333350000000001</v>
      </c>
      <c r="C622" s="2">
        <v>-143.33335</v>
      </c>
      <c r="D622" s="149" t="s">
        <v>6825</v>
      </c>
    </row>
    <row r="623" spans="1:4" ht="11.25">
      <c r="A623" s="1" t="s">
        <v>5132</v>
      </c>
      <c r="B623" s="2">
        <v>-12.423066666666667</v>
      </c>
      <c r="C623" s="2">
        <v>-130.90613333333332</v>
      </c>
      <c r="D623" s="149" t="s">
        <v>5794</v>
      </c>
    </row>
    <row r="624" spans="1:4" ht="11.25">
      <c r="A624" s="1" t="s">
        <v>1411</v>
      </c>
      <c r="B624" s="2">
        <v>-28.248350000000002</v>
      </c>
      <c r="C624" s="2">
        <v>-153.53334999999998</v>
      </c>
      <c r="D624" s="149" t="s">
        <v>6826</v>
      </c>
    </row>
    <row r="625" spans="1:4" ht="11.25">
      <c r="A625" s="1" t="s">
        <v>3765</v>
      </c>
      <c r="B625" s="2">
        <v>-2.0000166666666668</v>
      </c>
      <c r="C625" s="2">
        <v>-87.83835</v>
      </c>
      <c r="D625" s="149" t="s">
        <v>3766</v>
      </c>
    </row>
    <row r="626" spans="1:4" ht="11.25">
      <c r="A626" s="1" t="s">
        <v>3767</v>
      </c>
      <c r="B626" s="2">
        <v>-20.556683333333332</v>
      </c>
      <c r="C626" s="2">
        <v>-144.41668333333334</v>
      </c>
      <c r="D626" s="149" t="s">
        <v>3768</v>
      </c>
    </row>
    <row r="627" spans="1:4" ht="11.25">
      <c r="A627" s="1" t="s">
        <v>3769</v>
      </c>
      <c r="B627" s="2">
        <v>-16.436683333333335</v>
      </c>
      <c r="C627" s="2">
        <v>-115.13335000000001</v>
      </c>
      <c r="D627" s="149" t="s">
        <v>3770</v>
      </c>
    </row>
    <row r="628" spans="1:4" ht="11.25">
      <c r="A628" s="1" t="s">
        <v>1412</v>
      </c>
      <c r="B628" s="2">
        <v>-26.40001666666667</v>
      </c>
      <c r="C628" s="2">
        <v>-151.25001666666668</v>
      </c>
      <c r="D628" s="149" t="s">
        <v>6827</v>
      </c>
    </row>
    <row r="629" spans="1:4" ht="11.25">
      <c r="A629" s="1" t="s">
        <v>3771</v>
      </c>
      <c r="B629" s="2">
        <v>-29.57668333333333</v>
      </c>
      <c r="C629" s="2">
        <v>-115.01001666666667</v>
      </c>
      <c r="D629" s="149" t="s">
        <v>3772</v>
      </c>
    </row>
    <row r="630" spans="1:4" ht="11.25">
      <c r="A630" s="1" t="s">
        <v>3773</v>
      </c>
      <c r="B630" s="2">
        <v>-33.38001666666666</v>
      </c>
      <c r="C630" s="2">
        <v>-151.90834999999998</v>
      </c>
      <c r="D630" s="149" t="s">
        <v>404</v>
      </c>
    </row>
    <row r="631" spans="1:4" ht="11.25">
      <c r="A631" s="1" t="s">
        <v>405</v>
      </c>
      <c r="B631" s="2">
        <v>-11.515016666666668</v>
      </c>
      <c r="C631" s="2">
        <v>-129.90668333333332</v>
      </c>
      <c r="D631" s="149" t="s">
        <v>406</v>
      </c>
    </row>
    <row r="632" spans="1:7" ht="11.25">
      <c r="A632" s="1" t="s">
        <v>5924</v>
      </c>
      <c r="B632" s="2">
        <v>-15.4</v>
      </c>
      <c r="C632" s="2">
        <v>-126.3</v>
      </c>
      <c r="D632" s="149" t="s">
        <v>5925</v>
      </c>
      <c r="E632" s="2" t="s">
        <v>6178</v>
      </c>
      <c r="F632" s="2" t="s">
        <v>5926</v>
      </c>
      <c r="G632" s="2" t="s">
        <v>5927</v>
      </c>
    </row>
    <row r="633" spans="1:4" ht="11.25">
      <c r="A633" s="1" t="s">
        <v>407</v>
      </c>
      <c r="B633" s="2">
        <v>-31.906683333333334</v>
      </c>
      <c r="C633" s="2">
        <v>-149.08835</v>
      </c>
      <c r="D633" s="149" t="s">
        <v>5334</v>
      </c>
    </row>
    <row r="634" spans="1:4" ht="11.25">
      <c r="A634" s="1" t="s">
        <v>1413</v>
      </c>
      <c r="B634" s="2">
        <v>-19.613350000000004</v>
      </c>
      <c r="C634" s="2">
        <v>-146.84001666666666</v>
      </c>
      <c r="D634" s="149" t="s">
        <v>6449</v>
      </c>
    </row>
    <row r="635" spans="1:4" ht="11.25">
      <c r="A635" s="1" t="s">
        <v>5335</v>
      </c>
      <c r="B635" s="2">
        <v>-20.916683333333335</v>
      </c>
      <c r="C635" s="2">
        <v>-125.65835</v>
      </c>
      <c r="D635" s="149" t="s">
        <v>5336</v>
      </c>
    </row>
    <row r="636" spans="1:4" ht="11.25">
      <c r="A636" s="1" t="s">
        <v>5337</v>
      </c>
      <c r="B636" s="2">
        <v>-18.24335</v>
      </c>
      <c r="C636" s="2">
        <v>-127.41834999999999</v>
      </c>
      <c r="D636" s="149" t="s">
        <v>6132</v>
      </c>
    </row>
    <row r="637" spans="1:4" ht="11.25">
      <c r="A637" s="1" t="s">
        <v>6133</v>
      </c>
      <c r="B637" s="2">
        <v>-22.550016666666668</v>
      </c>
      <c r="C637" s="2">
        <v>-136.7450166666667</v>
      </c>
      <c r="D637" s="149" t="s">
        <v>3335</v>
      </c>
    </row>
    <row r="638" spans="1:4" ht="11.25">
      <c r="A638" s="1" t="s">
        <v>3336</v>
      </c>
      <c r="B638" s="2">
        <v>-16.903350000000003</v>
      </c>
      <c r="C638" s="2">
        <v>-133.20001666666667</v>
      </c>
      <c r="D638" s="149" t="s">
        <v>3337</v>
      </c>
    </row>
    <row r="639" spans="1:4" ht="11.25">
      <c r="A639" s="1" t="s">
        <v>3338</v>
      </c>
      <c r="B639" s="2">
        <v>-37.165016666666666</v>
      </c>
      <c r="C639" s="2">
        <v>-145.39501666666666</v>
      </c>
      <c r="D639" s="149" t="s">
        <v>3339</v>
      </c>
    </row>
    <row r="640" spans="1:4" ht="11.25">
      <c r="A640" s="1" t="s">
        <v>3340</v>
      </c>
      <c r="B640" s="2">
        <v>-20.155016666666665</v>
      </c>
      <c r="C640" s="2">
        <v>-136.72335</v>
      </c>
      <c r="D640" s="149" t="s">
        <v>3341</v>
      </c>
    </row>
    <row r="641" spans="1:4" ht="11.25">
      <c r="A641" s="1" t="s">
        <v>3342</v>
      </c>
      <c r="B641" s="2">
        <v>-15.240016666666666</v>
      </c>
      <c r="C641" s="2">
        <v>-149.07001666666667</v>
      </c>
      <c r="D641" s="149" t="s">
        <v>3343</v>
      </c>
    </row>
    <row r="642" spans="1:4" ht="11.25">
      <c r="A642" s="1" t="s">
        <v>2360</v>
      </c>
      <c r="B642" s="2">
        <v>-32.105016666666664</v>
      </c>
      <c r="C642" s="2">
        <v>-119.08001666666668</v>
      </c>
      <c r="D642" s="149" t="s">
        <v>2361</v>
      </c>
    </row>
    <row r="643" spans="1:4" ht="11.25">
      <c r="A643" s="1" t="s">
        <v>2362</v>
      </c>
      <c r="B643" s="2">
        <v>-18.69835</v>
      </c>
      <c r="C643" s="2">
        <v>-144.87834999999998</v>
      </c>
      <c r="D643" s="149" t="s">
        <v>2363</v>
      </c>
    </row>
    <row r="644" spans="1:4" ht="11.25">
      <c r="A644" s="1" t="s">
        <v>1414</v>
      </c>
      <c r="B644" s="2">
        <v>-16.725016666666665</v>
      </c>
      <c r="C644" s="2">
        <v>-145.68335</v>
      </c>
      <c r="D644" s="149" t="s">
        <v>6450</v>
      </c>
    </row>
    <row r="645" spans="1:4" ht="11.25">
      <c r="A645" s="1" t="s">
        <v>2364</v>
      </c>
      <c r="B645" s="2">
        <v>-23.06335</v>
      </c>
      <c r="C645" s="2">
        <v>-128.94168333333334</v>
      </c>
      <c r="D645" s="149" t="s">
        <v>2365</v>
      </c>
    </row>
    <row r="646" spans="1:4" ht="11.25">
      <c r="A646" s="1" t="s">
        <v>2366</v>
      </c>
      <c r="B646" s="2">
        <v>-28.67335</v>
      </c>
      <c r="C646" s="2">
        <v>-163.00001666666668</v>
      </c>
      <c r="D646" s="149" t="s">
        <v>2367</v>
      </c>
    </row>
    <row r="647" spans="1:4" ht="11.25">
      <c r="A647" s="1" t="s">
        <v>2368</v>
      </c>
      <c r="B647" s="2">
        <v>-31.138350000000003</v>
      </c>
      <c r="C647" s="2">
        <v>-148.10168333333334</v>
      </c>
      <c r="D647" s="149" t="s">
        <v>2369</v>
      </c>
    </row>
    <row r="648" spans="1:4" ht="11.25">
      <c r="A648" s="1" t="s">
        <v>3351</v>
      </c>
      <c r="B648" s="2">
        <v>-41.1703</v>
      </c>
      <c r="C648" s="2">
        <v>-146.43418333333335</v>
      </c>
      <c r="D648" s="149" t="s">
        <v>6185</v>
      </c>
    </row>
    <row r="649" spans="1:4" ht="11.25">
      <c r="A649" s="1" t="s">
        <v>6186</v>
      </c>
      <c r="B649" s="2">
        <v>-41.1739</v>
      </c>
      <c r="C649" s="2">
        <v>-146.42863333333335</v>
      </c>
      <c r="D649" s="149" t="s">
        <v>6185</v>
      </c>
    </row>
    <row r="650" spans="1:4" ht="11.25">
      <c r="A650" s="1" t="s">
        <v>6187</v>
      </c>
      <c r="B650" s="2">
        <v>-41.17001666666667</v>
      </c>
      <c r="C650" s="2">
        <v>-146.43418333333335</v>
      </c>
      <c r="D650" s="149" t="s">
        <v>6185</v>
      </c>
    </row>
    <row r="651" spans="1:4" ht="11.25">
      <c r="A651" s="1" t="s">
        <v>1415</v>
      </c>
      <c r="B651" s="2">
        <v>-24.358349999999998</v>
      </c>
      <c r="C651" s="2">
        <v>-134.05001666666666</v>
      </c>
      <c r="D651" s="149" t="s">
        <v>6899</v>
      </c>
    </row>
    <row r="652" spans="1:4" ht="11.25">
      <c r="A652" s="1" t="s">
        <v>2370</v>
      </c>
      <c r="B652" s="2">
        <v>-16.765016666666664</v>
      </c>
      <c r="C652" s="2">
        <v>-141.23334999999997</v>
      </c>
      <c r="D652" s="149" t="s">
        <v>2371</v>
      </c>
    </row>
    <row r="653" spans="1:4" ht="11.25">
      <c r="A653" s="1" t="s">
        <v>2372</v>
      </c>
      <c r="B653" s="2">
        <v>-16.116683333333334</v>
      </c>
      <c r="C653" s="2">
        <v>-145.32668333333334</v>
      </c>
      <c r="D653" s="149" t="s">
        <v>2373</v>
      </c>
    </row>
    <row r="654" spans="1:4" ht="11.25">
      <c r="A654" s="1" t="s">
        <v>2374</v>
      </c>
      <c r="B654" s="2">
        <v>-35.42001666666666</v>
      </c>
      <c r="C654" s="2">
        <v>-139.23501666666667</v>
      </c>
      <c r="D654" s="149" t="s">
        <v>2375</v>
      </c>
    </row>
    <row r="655" spans="1:4" ht="11.25">
      <c r="A655" s="1" t="s">
        <v>1416</v>
      </c>
      <c r="B655" s="2">
        <v>-27.86501666666667</v>
      </c>
      <c r="C655" s="2">
        <v>-153.31668333333334</v>
      </c>
      <c r="D655" s="149" t="s">
        <v>6900</v>
      </c>
    </row>
    <row r="656" spans="1:4" ht="11.25">
      <c r="A656" s="1" t="s">
        <v>1417</v>
      </c>
      <c r="B656" s="2">
        <v>-38.333349999999996</v>
      </c>
      <c r="C656" s="2">
        <v>-144.96668333333332</v>
      </c>
      <c r="D656" s="149" t="s">
        <v>6901</v>
      </c>
    </row>
    <row r="657" spans="1:4" ht="11.25">
      <c r="A657" s="1" t="s">
        <v>1418</v>
      </c>
      <c r="B657" s="2">
        <v>-38.13335</v>
      </c>
      <c r="C657" s="2">
        <v>-145.85001666666665</v>
      </c>
      <c r="D657" s="149" t="s">
        <v>6902</v>
      </c>
    </row>
    <row r="658" spans="1:4" ht="11.25">
      <c r="A658" s="1" t="s">
        <v>1419</v>
      </c>
      <c r="B658" s="2">
        <v>-30.341683333333336</v>
      </c>
      <c r="C658" s="2">
        <v>-152.71335</v>
      </c>
      <c r="D658" s="149" t="s">
        <v>6903</v>
      </c>
    </row>
    <row r="659" spans="1:4" ht="11.25">
      <c r="A659" s="1" t="s">
        <v>1420</v>
      </c>
      <c r="B659" s="2">
        <v>-42.93335</v>
      </c>
      <c r="C659" s="2">
        <v>-147.41668333333334</v>
      </c>
      <c r="D659" s="149" t="s">
        <v>6904</v>
      </c>
    </row>
    <row r="660" spans="1:4" ht="11.25">
      <c r="A660" s="1" t="s">
        <v>7473</v>
      </c>
      <c r="B660" s="2">
        <v>-29.505016666666666</v>
      </c>
      <c r="C660" s="2">
        <v>-157.61168333333333</v>
      </c>
      <c r="D660" s="149" t="s">
        <v>7474</v>
      </c>
    </row>
    <row r="661" spans="1:4" ht="11.25">
      <c r="A661" s="1" t="s">
        <v>1421</v>
      </c>
      <c r="B661" s="2">
        <v>-20.166683333333335</v>
      </c>
      <c r="C661" s="2">
        <v>-149.06668333333332</v>
      </c>
      <c r="D661" s="149" t="s">
        <v>5488</v>
      </c>
    </row>
    <row r="662" spans="1:4" ht="11.25">
      <c r="A662" s="1" t="s">
        <v>1422</v>
      </c>
      <c r="B662" s="2">
        <v>-37.783350000000006</v>
      </c>
      <c r="C662" s="2">
        <v>-145.12501666666665</v>
      </c>
      <c r="D662" s="149" t="s">
        <v>3104</v>
      </c>
    </row>
    <row r="663" spans="1:4" ht="11.25">
      <c r="A663" s="1" t="s">
        <v>1423</v>
      </c>
      <c r="B663" s="2">
        <v>-36.455016666666666</v>
      </c>
      <c r="C663" s="2">
        <v>-146.98335</v>
      </c>
      <c r="D663" s="149" t="s">
        <v>3105</v>
      </c>
    </row>
    <row r="664" spans="1:4" ht="11.25">
      <c r="A664" s="1" t="s">
        <v>1424</v>
      </c>
      <c r="B664" s="2">
        <v>-34.366683333333334</v>
      </c>
      <c r="C664" s="2">
        <v>-139.13334999999998</v>
      </c>
      <c r="D664" s="149" t="s">
        <v>6905</v>
      </c>
    </row>
    <row r="665" spans="1:4" ht="11.25">
      <c r="A665" s="1" t="s">
        <v>1425</v>
      </c>
      <c r="B665" s="2">
        <v>-31.200016666666667</v>
      </c>
      <c r="C665" s="2">
        <v>-150.70001666666664</v>
      </c>
      <c r="D665" s="149" t="s">
        <v>6906</v>
      </c>
    </row>
    <row r="666" spans="1:4" ht="11.25">
      <c r="A666" s="1" t="s">
        <v>1426</v>
      </c>
      <c r="B666" s="2">
        <v>-34.455016666666666</v>
      </c>
      <c r="C666" s="2">
        <v>-138.35001666666668</v>
      </c>
      <c r="D666" s="149" t="s">
        <v>6907</v>
      </c>
    </row>
    <row r="667" spans="1:4" ht="11.25">
      <c r="A667" s="1" t="s">
        <v>7475</v>
      </c>
      <c r="B667" s="2">
        <v>-15.546683333333334</v>
      </c>
      <c r="C667" s="2">
        <v>-85.00001666666667</v>
      </c>
      <c r="D667" s="149" t="s">
        <v>7476</v>
      </c>
    </row>
    <row r="668" spans="1:4" ht="11.25">
      <c r="A668" s="1" t="s">
        <v>7477</v>
      </c>
      <c r="B668" s="2">
        <v>-27.550016666666668</v>
      </c>
      <c r="C668" s="2">
        <v>-163.45501666666667</v>
      </c>
      <c r="D668" s="149" t="s">
        <v>7478</v>
      </c>
    </row>
    <row r="669" spans="1:4" ht="11.25">
      <c r="A669" s="1" t="s">
        <v>6188</v>
      </c>
      <c r="B669" s="2">
        <v>-32.21973333333333</v>
      </c>
      <c r="C669" s="2">
        <v>-148.5778</v>
      </c>
      <c r="D669" s="149" t="s">
        <v>6189</v>
      </c>
    </row>
    <row r="670" spans="1:4" ht="11.25">
      <c r="A670" s="1" t="s">
        <v>7479</v>
      </c>
      <c r="B670" s="2">
        <v>-36.59501666666667</v>
      </c>
      <c r="C670" s="2">
        <v>-146.44668333333334</v>
      </c>
      <c r="D670" s="149" t="s">
        <v>7480</v>
      </c>
    </row>
    <row r="671" spans="1:4" ht="11.25">
      <c r="A671" s="1" t="s">
        <v>7481</v>
      </c>
      <c r="B671" s="2">
        <v>-12.000016666666665</v>
      </c>
      <c r="C671" s="2">
        <v>-149.32668333333334</v>
      </c>
      <c r="D671" s="149" t="s">
        <v>5266</v>
      </c>
    </row>
    <row r="672" spans="1:4" ht="11.25">
      <c r="A672" s="1" t="s">
        <v>5267</v>
      </c>
      <c r="B672" s="2">
        <v>-29.581683333333334</v>
      </c>
      <c r="C672" s="2">
        <v>-117.45001666666667</v>
      </c>
      <c r="D672" s="149" t="s">
        <v>5268</v>
      </c>
    </row>
    <row r="673" spans="1:4" ht="11.25">
      <c r="A673" s="1" t="s">
        <v>5269</v>
      </c>
      <c r="B673" s="2">
        <v>-31.661683333333336</v>
      </c>
      <c r="C673" s="2">
        <v>-119.07001666666667</v>
      </c>
      <c r="D673" s="149" t="s">
        <v>5270</v>
      </c>
    </row>
    <row r="674" spans="1:4" ht="11.25">
      <c r="A674" s="1" t="s">
        <v>634</v>
      </c>
      <c r="B674" s="2">
        <v>-13.940016666666667</v>
      </c>
      <c r="C674" s="2">
        <v>-135.59501666666668</v>
      </c>
      <c r="D674" s="149" t="s">
        <v>635</v>
      </c>
    </row>
    <row r="675" spans="1:4" ht="11.25">
      <c r="A675" s="1" t="s">
        <v>636</v>
      </c>
      <c r="B675" s="2">
        <v>-13.44835</v>
      </c>
      <c r="C675" s="2">
        <v>-134.51335</v>
      </c>
      <c r="D675" s="149" t="s">
        <v>637</v>
      </c>
    </row>
    <row r="676" spans="1:4" ht="11.25">
      <c r="A676" s="1" t="s">
        <v>638</v>
      </c>
      <c r="B676" s="2">
        <v>-32.71501666666666</v>
      </c>
      <c r="C676" s="2">
        <v>-121.86668333333333</v>
      </c>
      <c r="D676" s="149" t="s">
        <v>639</v>
      </c>
    </row>
    <row r="677" spans="1:4" ht="11.25">
      <c r="A677" s="1" t="s">
        <v>6190</v>
      </c>
      <c r="B677" s="2">
        <v>-32.21751666666667</v>
      </c>
      <c r="C677" s="2">
        <v>-148.55918333333332</v>
      </c>
      <c r="D677" s="149" t="s">
        <v>6189</v>
      </c>
    </row>
    <row r="678" spans="1:4" ht="11.25">
      <c r="A678" s="1" t="s">
        <v>640</v>
      </c>
      <c r="B678" s="2">
        <v>-34.02668333333334</v>
      </c>
      <c r="C678" s="2">
        <v>-151.17501666666666</v>
      </c>
      <c r="D678" s="149" t="s">
        <v>641</v>
      </c>
    </row>
    <row r="679" spans="1:4" ht="11.25">
      <c r="A679" s="1" t="s">
        <v>642</v>
      </c>
      <c r="B679" s="2">
        <v>-27.651683333333335</v>
      </c>
      <c r="C679" s="2">
        <v>-152.46168333333333</v>
      </c>
      <c r="D679" s="149" t="s">
        <v>643</v>
      </c>
    </row>
    <row r="680" spans="1:4" ht="11.25">
      <c r="A680" s="1" t="s">
        <v>7006</v>
      </c>
      <c r="B680" s="2">
        <v>-37.91668333333333</v>
      </c>
      <c r="C680" s="2">
        <v>-146.1200166666667</v>
      </c>
      <c r="D680" s="149" t="s">
        <v>7007</v>
      </c>
    </row>
    <row r="681" spans="1:4" ht="11.25">
      <c r="A681" s="1" t="s">
        <v>3443</v>
      </c>
      <c r="B681" s="2">
        <v>-32.21946666666667</v>
      </c>
      <c r="C681" s="2">
        <v>-148.5778</v>
      </c>
      <c r="D681" s="149" t="s">
        <v>6189</v>
      </c>
    </row>
    <row r="682" spans="1:4" ht="11.25">
      <c r="A682" s="1" t="s">
        <v>1427</v>
      </c>
      <c r="B682" s="2">
        <v>-31.40001666666667</v>
      </c>
      <c r="C682" s="2">
        <v>-151.35001666666668</v>
      </c>
      <c r="D682" s="149" t="s">
        <v>6908</v>
      </c>
    </row>
    <row r="683" spans="1:4" ht="11.25">
      <c r="A683" s="1" t="s">
        <v>1428</v>
      </c>
      <c r="B683" s="2">
        <v>-20.53335</v>
      </c>
      <c r="C683" s="2">
        <v>-134.25001666666668</v>
      </c>
      <c r="D683" s="149" t="s">
        <v>2266</v>
      </c>
    </row>
    <row r="684" spans="1:4" ht="11.25">
      <c r="A684" s="1" t="s">
        <v>1429</v>
      </c>
      <c r="B684" s="2">
        <v>-42.13335</v>
      </c>
      <c r="C684" s="2">
        <v>-146.23334999999997</v>
      </c>
      <c r="D684" s="149" t="s">
        <v>2267</v>
      </c>
    </row>
    <row r="685" spans="1:4" ht="11.25">
      <c r="A685" s="1" t="s">
        <v>7008</v>
      </c>
      <c r="B685" s="2">
        <v>-21.536683333333333</v>
      </c>
      <c r="C685" s="2">
        <v>-141.80668333333335</v>
      </c>
      <c r="D685" s="149" t="s">
        <v>7009</v>
      </c>
    </row>
    <row r="686" spans="1:4" ht="11.25">
      <c r="A686" s="1" t="s">
        <v>3444</v>
      </c>
      <c r="B686" s="2">
        <v>-22.597516666666664</v>
      </c>
      <c r="C686" s="2">
        <v>-148.35113333333334</v>
      </c>
      <c r="D686" s="149" t="s">
        <v>7944</v>
      </c>
    </row>
    <row r="687" spans="1:4" ht="11.25">
      <c r="A687" s="1" t="s">
        <v>7010</v>
      </c>
      <c r="B687" s="2">
        <v>-25.745016666666665</v>
      </c>
      <c r="C687" s="2">
        <v>-151.49168333333333</v>
      </c>
      <c r="D687" s="149" t="s">
        <v>7011</v>
      </c>
    </row>
    <row r="688" spans="1:4" ht="11.25">
      <c r="A688" s="1" t="s">
        <v>1430</v>
      </c>
      <c r="B688" s="2">
        <v>-12.516683333333333</v>
      </c>
      <c r="C688" s="2">
        <v>-130.93335000000002</v>
      </c>
      <c r="D688" s="149" t="s">
        <v>2268</v>
      </c>
    </row>
    <row r="689" spans="1:4" ht="11.25">
      <c r="A689" s="1" t="s">
        <v>1431</v>
      </c>
      <c r="B689" s="2">
        <v>-43.01668333333333</v>
      </c>
      <c r="C689" s="2">
        <v>-147.90001666666666</v>
      </c>
      <c r="D689" s="149" t="s">
        <v>2269</v>
      </c>
    </row>
    <row r="690" spans="1:4" ht="11.25">
      <c r="A690" s="1" t="s">
        <v>1432</v>
      </c>
      <c r="B690" s="2">
        <v>-16.800016666666668</v>
      </c>
      <c r="C690" s="2">
        <v>-145.70001666666664</v>
      </c>
      <c r="D690" s="149" t="s">
        <v>722</v>
      </c>
    </row>
    <row r="691" spans="1:4" ht="11.25">
      <c r="A691" s="1" t="s">
        <v>1433</v>
      </c>
      <c r="B691" s="2">
        <v>-16.955016666666666</v>
      </c>
      <c r="C691" s="2">
        <v>-145.73834999999997</v>
      </c>
      <c r="D691" s="149" t="s">
        <v>723</v>
      </c>
    </row>
    <row r="692" spans="1:4" ht="11.25">
      <c r="A692" s="1" t="s">
        <v>7012</v>
      </c>
      <c r="B692" s="2">
        <v>-36.18168333333333</v>
      </c>
      <c r="C692" s="2">
        <v>-147.07001666666667</v>
      </c>
      <c r="D692" s="149" t="s">
        <v>7013</v>
      </c>
    </row>
    <row r="693" spans="1:4" ht="11.25">
      <c r="A693" s="1" t="s">
        <v>7945</v>
      </c>
      <c r="B693" s="2">
        <v>-36.165299999999995</v>
      </c>
      <c r="C693" s="2">
        <v>-144.76473333333334</v>
      </c>
      <c r="D693" s="149" t="s">
        <v>7946</v>
      </c>
    </row>
    <row r="694" spans="1:4" ht="11.25">
      <c r="A694" s="1" t="s">
        <v>7014</v>
      </c>
      <c r="B694" s="2">
        <v>-39.65835</v>
      </c>
      <c r="C694" s="2">
        <v>-150.51835000000003</v>
      </c>
      <c r="D694" s="149" t="s">
        <v>7015</v>
      </c>
    </row>
    <row r="695" spans="1:4" ht="11.25">
      <c r="A695" s="1" t="s">
        <v>7016</v>
      </c>
      <c r="B695" s="2">
        <v>-40.000016666666674</v>
      </c>
      <c r="C695" s="2">
        <v>-145.27835000000002</v>
      </c>
      <c r="D695" s="149" t="s">
        <v>7017</v>
      </c>
    </row>
    <row r="696" spans="1:4" ht="11.25">
      <c r="A696" s="1" t="s">
        <v>7947</v>
      </c>
      <c r="B696" s="2">
        <v>-34.706966666666666</v>
      </c>
      <c r="C696" s="2">
        <v>-138.6316833333333</v>
      </c>
      <c r="D696" s="149" t="s">
        <v>7948</v>
      </c>
    </row>
    <row r="697" spans="1:4" ht="11.25">
      <c r="A697" s="1" t="s">
        <v>7949</v>
      </c>
      <c r="B697" s="2">
        <v>-34.70473333333334</v>
      </c>
      <c r="C697" s="2">
        <v>-138.6125166666667</v>
      </c>
      <c r="D697" s="149" t="s">
        <v>7948</v>
      </c>
    </row>
    <row r="698" spans="1:4" ht="11.25">
      <c r="A698" s="1" t="s">
        <v>7225</v>
      </c>
      <c r="B698" s="2">
        <v>-40.99835</v>
      </c>
      <c r="C698" s="2">
        <v>-148.34835</v>
      </c>
      <c r="D698" s="149" t="s">
        <v>4365</v>
      </c>
    </row>
    <row r="699" spans="1:4" ht="11.25">
      <c r="A699" s="1" t="s">
        <v>7226</v>
      </c>
      <c r="B699" s="2">
        <v>-17.025016666666666</v>
      </c>
      <c r="C699" s="2">
        <v>-145.73001666666664</v>
      </c>
      <c r="D699" s="149" t="s">
        <v>4366</v>
      </c>
    </row>
    <row r="700" spans="1:4" ht="11.25">
      <c r="A700" s="1" t="s">
        <v>7018</v>
      </c>
      <c r="B700" s="2">
        <v>-20.156683333333334</v>
      </c>
      <c r="C700" s="2">
        <v>-146.67501666666666</v>
      </c>
      <c r="D700" s="149" t="s">
        <v>7019</v>
      </c>
    </row>
    <row r="701" spans="1:4" ht="11.25">
      <c r="A701" s="1" t="s">
        <v>7020</v>
      </c>
      <c r="B701" s="2">
        <v>-12.000016666666665</v>
      </c>
      <c r="C701" s="2">
        <v>-116.09335</v>
      </c>
      <c r="D701" s="149" t="s">
        <v>1835</v>
      </c>
    </row>
    <row r="702" spans="1:4" ht="11.25">
      <c r="A702" s="1" t="s">
        <v>1836</v>
      </c>
      <c r="B702" s="2">
        <v>-18.490016666666666</v>
      </c>
      <c r="C702" s="2">
        <v>-109.04001666666667</v>
      </c>
      <c r="D702" s="149" t="s">
        <v>1837</v>
      </c>
    </row>
    <row r="703" spans="1:4" ht="11.25">
      <c r="A703" s="1" t="s">
        <v>7227</v>
      </c>
      <c r="B703" s="2">
        <v>-32.738350000000004</v>
      </c>
      <c r="C703" s="2">
        <v>-151.53835</v>
      </c>
      <c r="D703" s="149" t="s">
        <v>4367</v>
      </c>
    </row>
    <row r="704" spans="1:4" ht="11.25">
      <c r="A704" s="1" t="s">
        <v>1838</v>
      </c>
      <c r="B704" s="2">
        <v>-31.976683333333337</v>
      </c>
      <c r="C704" s="2">
        <v>-156.78001666666665</v>
      </c>
      <c r="D704" s="149" t="s">
        <v>6540</v>
      </c>
    </row>
    <row r="705" spans="1:4" ht="11.25">
      <c r="A705" s="1" t="s">
        <v>6541</v>
      </c>
      <c r="B705" s="2">
        <v>-16.300016666666664</v>
      </c>
      <c r="C705" s="2">
        <v>-146.89835</v>
      </c>
      <c r="D705" s="149" t="s">
        <v>6542</v>
      </c>
    </row>
    <row r="706" spans="1:4" ht="11.25">
      <c r="A706" s="1" t="s">
        <v>6543</v>
      </c>
      <c r="B706" s="2">
        <v>-2.0000166666666668</v>
      </c>
      <c r="C706" s="2">
        <v>-89.96168333333334</v>
      </c>
      <c r="D706" s="149" t="s">
        <v>6544</v>
      </c>
    </row>
    <row r="707" spans="1:4" ht="11.25">
      <c r="A707" s="1" t="s">
        <v>6545</v>
      </c>
      <c r="B707" s="2">
        <v>-9.08835</v>
      </c>
      <c r="C707" s="2">
        <v>-127.72835</v>
      </c>
      <c r="D707" s="149" t="s">
        <v>1791</v>
      </c>
    </row>
    <row r="708" spans="1:4" ht="11.25">
      <c r="A708" s="1" t="s">
        <v>7228</v>
      </c>
      <c r="B708" s="2">
        <v>-36.311683333333335</v>
      </c>
      <c r="C708" s="2">
        <v>-146.52001666666663</v>
      </c>
      <c r="D708" s="149" t="s">
        <v>4368</v>
      </c>
    </row>
    <row r="709" spans="1:7" ht="11.25">
      <c r="A709" s="1" t="s">
        <v>2512</v>
      </c>
      <c r="B709" s="2">
        <v>-15.966666666666667</v>
      </c>
      <c r="C709" s="2">
        <v>-127.06666666666666</v>
      </c>
      <c r="D709" s="149" t="s">
        <v>1637</v>
      </c>
      <c r="E709" s="2">
        <v>1200</v>
      </c>
      <c r="F709" s="2" t="s">
        <v>1638</v>
      </c>
      <c r="G709" s="2" t="s">
        <v>1639</v>
      </c>
    </row>
    <row r="710" spans="1:4" ht="11.25">
      <c r="A710" s="1" t="s">
        <v>6339</v>
      </c>
      <c r="B710" s="2">
        <v>-24.953349999999997</v>
      </c>
      <c r="C710" s="2">
        <v>-134.60835000000003</v>
      </c>
      <c r="D710" s="149" t="s">
        <v>6340</v>
      </c>
    </row>
    <row r="711" spans="1:4" ht="11.25">
      <c r="A711" s="1" t="s">
        <v>6341</v>
      </c>
      <c r="B711" s="2">
        <v>-32.06835</v>
      </c>
      <c r="C711" s="2">
        <v>-148.94335</v>
      </c>
      <c r="D711" s="149" t="s">
        <v>6342</v>
      </c>
    </row>
    <row r="712" spans="1:4" ht="11.25">
      <c r="A712" s="1" t="s">
        <v>6343</v>
      </c>
      <c r="B712" s="2">
        <v>-33.99001666666666</v>
      </c>
      <c r="C712" s="2">
        <v>-137.12501666666665</v>
      </c>
      <c r="D712" s="149" t="s">
        <v>6344</v>
      </c>
    </row>
    <row r="713" spans="1:4" ht="11.25">
      <c r="A713" s="1" t="s">
        <v>7950</v>
      </c>
      <c r="B713" s="2">
        <v>-37.2064</v>
      </c>
      <c r="C713" s="2">
        <v>-145.8350166666667</v>
      </c>
      <c r="D713" s="149" t="s">
        <v>7951</v>
      </c>
    </row>
    <row r="714" spans="1:4" ht="11.25">
      <c r="A714" s="1" t="s">
        <v>7229</v>
      </c>
      <c r="B714" s="2">
        <v>-26.778349999999996</v>
      </c>
      <c r="C714" s="2">
        <v>-153.00835</v>
      </c>
      <c r="D714" s="149" t="s">
        <v>4369</v>
      </c>
    </row>
    <row r="715" spans="1:4" ht="11.25">
      <c r="A715" s="1" t="s">
        <v>7230</v>
      </c>
      <c r="B715" s="2">
        <v>-26.480016666666668</v>
      </c>
      <c r="C715" s="2">
        <v>-152.95335</v>
      </c>
      <c r="D715" s="149" t="s">
        <v>5887</v>
      </c>
    </row>
    <row r="716" spans="1:4" ht="11.25">
      <c r="A716" s="1" t="s">
        <v>7952</v>
      </c>
      <c r="B716" s="2">
        <v>-23.567516666666663</v>
      </c>
      <c r="C716" s="2">
        <v>-148.17113333333333</v>
      </c>
      <c r="D716" s="149" t="s">
        <v>7953</v>
      </c>
    </row>
    <row r="717" spans="1:7" ht="11.25">
      <c r="A717" s="1" t="s">
        <v>1630</v>
      </c>
      <c r="B717" s="2">
        <v>-15.925</v>
      </c>
      <c r="C717" s="2">
        <v>-128.125</v>
      </c>
      <c r="D717" s="149" t="s">
        <v>1631</v>
      </c>
      <c r="E717" s="2">
        <v>300</v>
      </c>
      <c r="F717" s="2" t="s">
        <v>1632</v>
      </c>
      <c r="G717" s="2" t="s">
        <v>1633</v>
      </c>
    </row>
    <row r="718" spans="1:4" ht="11.25">
      <c r="A718" s="1" t="s">
        <v>6345</v>
      </c>
      <c r="B718" s="2">
        <v>-11.470016666666666</v>
      </c>
      <c r="C718" s="2">
        <v>-100.49501666666667</v>
      </c>
      <c r="D718" s="149" t="s">
        <v>6346</v>
      </c>
    </row>
    <row r="719" spans="1:4" ht="11.25">
      <c r="A719" s="1" t="s">
        <v>7231</v>
      </c>
      <c r="B719" s="2">
        <v>-23.750016666666664</v>
      </c>
      <c r="C719" s="2">
        <v>-133.9466833333333</v>
      </c>
      <c r="D719" s="149" t="s">
        <v>5888</v>
      </c>
    </row>
    <row r="720" spans="1:4" ht="11.25">
      <c r="A720" s="1" t="s">
        <v>6347</v>
      </c>
      <c r="B720" s="2">
        <v>-27.38168333333333</v>
      </c>
      <c r="C720" s="2">
        <v>-153.62501666666668</v>
      </c>
      <c r="D720" s="149" t="s">
        <v>2417</v>
      </c>
    </row>
    <row r="721" spans="1:4" ht="11.25">
      <c r="A721" s="1" t="s">
        <v>7954</v>
      </c>
      <c r="B721" s="2">
        <v>-37.72668333333334</v>
      </c>
      <c r="C721" s="2">
        <v>-144.91140000000001</v>
      </c>
      <c r="D721" s="149" t="s">
        <v>7955</v>
      </c>
    </row>
    <row r="722" spans="1:4" ht="11.25">
      <c r="A722" s="1" t="s">
        <v>2418</v>
      </c>
      <c r="B722" s="2">
        <v>-23.36668333333333</v>
      </c>
      <c r="C722" s="2">
        <v>-126.48835</v>
      </c>
      <c r="D722" s="149" t="s">
        <v>2419</v>
      </c>
    </row>
    <row r="723" spans="1:4" ht="11.25">
      <c r="A723" s="1" t="s">
        <v>2420</v>
      </c>
      <c r="B723" s="2">
        <v>-33.583349999999996</v>
      </c>
      <c r="C723" s="2">
        <v>-151.69668333333334</v>
      </c>
      <c r="D723" s="149" t="s">
        <v>2421</v>
      </c>
    </row>
    <row r="724" spans="1:4" ht="11.25">
      <c r="A724" s="1" t="s">
        <v>5723</v>
      </c>
      <c r="B724" s="2">
        <v>-31.53335</v>
      </c>
      <c r="C724" s="2">
        <v>-130.94834999999998</v>
      </c>
      <c r="D724" s="149" t="s">
        <v>5724</v>
      </c>
    </row>
    <row r="725" spans="1:4" ht="11.25">
      <c r="A725" s="1" t="s">
        <v>5725</v>
      </c>
      <c r="B725" s="2">
        <v>-10.650016666666668</v>
      </c>
      <c r="C725" s="2">
        <v>-99.55168333333334</v>
      </c>
      <c r="D725" s="149" t="s">
        <v>5726</v>
      </c>
    </row>
    <row r="726" spans="1:4" ht="11.25">
      <c r="A726" s="1" t="s">
        <v>1964</v>
      </c>
      <c r="B726" s="2">
        <v>-37.64335</v>
      </c>
      <c r="C726" s="2">
        <v>-145.02501666666666</v>
      </c>
      <c r="D726" s="149" t="s">
        <v>5889</v>
      </c>
    </row>
    <row r="727" spans="1:4" ht="11.25">
      <c r="A727" s="1" t="s">
        <v>7956</v>
      </c>
      <c r="B727" s="2">
        <v>-37.671683333333334</v>
      </c>
      <c r="C727" s="2">
        <v>-145.0264</v>
      </c>
      <c r="D727" s="149" t="s">
        <v>4200</v>
      </c>
    </row>
    <row r="728" spans="1:4" ht="11.25">
      <c r="A728" s="1" t="s">
        <v>1965</v>
      </c>
      <c r="B728" s="2">
        <v>-12.54335</v>
      </c>
      <c r="C728" s="2">
        <v>-130.97501666666668</v>
      </c>
      <c r="D728" s="149" t="s">
        <v>3042</v>
      </c>
    </row>
    <row r="729" spans="1:4" ht="11.25">
      <c r="A729" s="1" t="s">
        <v>5727</v>
      </c>
      <c r="B729" s="2">
        <v>-26.490016666666666</v>
      </c>
      <c r="C729" s="2">
        <v>-117.32335</v>
      </c>
      <c r="D729" s="149" t="s">
        <v>5728</v>
      </c>
    </row>
    <row r="730" spans="1:4" ht="11.25">
      <c r="A730" s="1" t="s">
        <v>4201</v>
      </c>
      <c r="B730" s="2">
        <v>-38.11280000000001</v>
      </c>
      <c r="C730" s="2">
        <v>-147.16001666666668</v>
      </c>
      <c r="D730" s="149" t="s">
        <v>4202</v>
      </c>
    </row>
    <row r="731" spans="1:4" ht="11.25">
      <c r="A731" s="1" t="s">
        <v>4203</v>
      </c>
      <c r="B731" s="2">
        <v>-38.10223333333334</v>
      </c>
      <c r="C731" s="2">
        <v>-147.15446666666668</v>
      </c>
      <c r="D731" s="149" t="s">
        <v>4202</v>
      </c>
    </row>
    <row r="732" spans="1:4" ht="11.25">
      <c r="A732" s="1" t="s">
        <v>4204</v>
      </c>
      <c r="B732" s="2">
        <v>-33.67863333333333</v>
      </c>
      <c r="C732" s="2">
        <v>-121.82168333333333</v>
      </c>
      <c r="D732" s="149" t="s">
        <v>4205</v>
      </c>
    </row>
    <row r="733" spans="1:4" ht="11.25">
      <c r="A733" s="1" t="s">
        <v>4206</v>
      </c>
      <c r="B733" s="2">
        <v>-33.68696666666666</v>
      </c>
      <c r="C733" s="2">
        <v>-121.82723333333334</v>
      </c>
      <c r="D733" s="149" t="s">
        <v>4205</v>
      </c>
    </row>
    <row r="734" spans="1:4" ht="11.25">
      <c r="A734" s="1" t="s">
        <v>4207</v>
      </c>
      <c r="B734" s="2">
        <v>-33.68056666666667</v>
      </c>
      <c r="C734" s="2">
        <v>-121.8239</v>
      </c>
      <c r="D734" s="149" t="s">
        <v>4205</v>
      </c>
    </row>
    <row r="735" spans="1:4" ht="11.25">
      <c r="A735" s="1" t="s">
        <v>5729</v>
      </c>
      <c r="B735" s="2">
        <v>-27.69835</v>
      </c>
      <c r="C735" s="2">
        <v>-153.57335</v>
      </c>
      <c r="D735" s="149" t="s">
        <v>5730</v>
      </c>
    </row>
    <row r="736" spans="1:4" ht="11.25">
      <c r="A736" s="1" t="s">
        <v>1966</v>
      </c>
      <c r="B736" s="2">
        <v>-21.266683333333333</v>
      </c>
      <c r="C736" s="2">
        <v>-148.97168333333335</v>
      </c>
      <c r="D736" s="149" t="s">
        <v>3043</v>
      </c>
    </row>
    <row r="737" spans="1:4" ht="11.25">
      <c r="A737" s="1" t="s">
        <v>1967</v>
      </c>
      <c r="B737" s="2">
        <v>-12.40835</v>
      </c>
      <c r="C737" s="2">
        <v>-130.81668333333334</v>
      </c>
      <c r="D737" s="149" t="s">
        <v>3044</v>
      </c>
    </row>
    <row r="738" spans="1:4" ht="11.25">
      <c r="A738" s="1" t="s">
        <v>5731</v>
      </c>
      <c r="B738" s="2">
        <v>-28.716683333333332</v>
      </c>
      <c r="C738" s="2">
        <v>-142.95001666666667</v>
      </c>
      <c r="D738" s="149" t="s">
        <v>5732</v>
      </c>
    </row>
    <row r="739" spans="1:4" ht="11.25">
      <c r="A739" s="1" t="s">
        <v>5733</v>
      </c>
      <c r="B739" s="2">
        <v>-34.19501666666667</v>
      </c>
      <c r="C739" s="2">
        <v>-152.03168333333335</v>
      </c>
      <c r="D739" s="149" t="s">
        <v>5734</v>
      </c>
    </row>
    <row r="740" spans="1:4" ht="11.25">
      <c r="A740" s="1" t="s">
        <v>1968</v>
      </c>
      <c r="B740" s="2">
        <v>-23.983349999999998</v>
      </c>
      <c r="C740" s="2">
        <v>-133.93335000000002</v>
      </c>
      <c r="D740" s="149" t="s">
        <v>7452</v>
      </c>
    </row>
    <row r="741" spans="1:4" ht="11.25">
      <c r="A741" s="1" t="s">
        <v>5735</v>
      </c>
      <c r="B741" s="2">
        <v>-39.40668333333334</v>
      </c>
      <c r="C741" s="2">
        <v>-146.09001666666668</v>
      </c>
      <c r="D741" s="149" t="s">
        <v>5736</v>
      </c>
    </row>
    <row r="742" spans="1:4" ht="11.25">
      <c r="A742" s="1" t="s">
        <v>5737</v>
      </c>
      <c r="B742" s="2">
        <v>-25.776683333333335</v>
      </c>
      <c r="C742" s="2">
        <v>-143.65168333333332</v>
      </c>
      <c r="D742" s="149" t="s">
        <v>5738</v>
      </c>
    </row>
    <row r="743" spans="1:4" ht="11.25">
      <c r="A743" s="1" t="s">
        <v>5739</v>
      </c>
      <c r="B743" s="2">
        <v>-33.88501666666667</v>
      </c>
      <c r="C743" s="2">
        <v>-131.50001666666665</v>
      </c>
      <c r="D743" s="149" t="s">
        <v>5740</v>
      </c>
    </row>
    <row r="744" spans="1:4" ht="11.25">
      <c r="A744" s="1" t="s">
        <v>5741</v>
      </c>
      <c r="B744" s="2">
        <v>-14.60835</v>
      </c>
      <c r="C744" s="2">
        <v>-134.9466833333333</v>
      </c>
      <c r="D744" s="149" t="s">
        <v>5742</v>
      </c>
    </row>
    <row r="745" spans="1:4" ht="11.25">
      <c r="A745" s="1" t="s">
        <v>5743</v>
      </c>
      <c r="B745" s="2">
        <v>-37.79501666666667</v>
      </c>
      <c r="C745" s="2">
        <v>-146.09168333333335</v>
      </c>
      <c r="D745" s="149" t="s">
        <v>5744</v>
      </c>
    </row>
    <row r="746" spans="1:4" ht="11.25">
      <c r="A746" s="1" t="s">
        <v>5745</v>
      </c>
      <c r="B746" s="2">
        <v>-17.331683333333334</v>
      </c>
      <c r="C746" s="2">
        <v>-143.18168333333335</v>
      </c>
      <c r="D746" s="149" t="s">
        <v>5746</v>
      </c>
    </row>
    <row r="747" spans="1:4" ht="11.25">
      <c r="A747" s="1" t="s">
        <v>5747</v>
      </c>
      <c r="B747" s="2">
        <v>-28.410016666666664</v>
      </c>
      <c r="C747" s="2">
        <v>-153.86001666666667</v>
      </c>
      <c r="D747" s="149" t="s">
        <v>5748</v>
      </c>
    </row>
    <row r="748" spans="1:4" ht="11.25">
      <c r="A748" s="1" t="s">
        <v>4208</v>
      </c>
      <c r="B748" s="2">
        <v>-33.36418333333334</v>
      </c>
      <c r="C748" s="2">
        <v>-147.9278</v>
      </c>
      <c r="D748" s="149" t="s">
        <v>4209</v>
      </c>
    </row>
    <row r="749" spans="1:4" ht="11.25">
      <c r="A749" s="1" t="s">
        <v>1969</v>
      </c>
      <c r="B749" s="2">
        <v>-16.87501666666667</v>
      </c>
      <c r="C749" s="2">
        <v>-145.85001666666665</v>
      </c>
      <c r="D749" s="149" t="s">
        <v>7453</v>
      </c>
    </row>
    <row r="750" spans="1:4" ht="11.25">
      <c r="A750" s="1" t="s">
        <v>1970</v>
      </c>
      <c r="B750" s="2">
        <v>-32.160016666666664</v>
      </c>
      <c r="C750" s="2">
        <v>-115.93001666666666</v>
      </c>
      <c r="D750" s="149" t="s">
        <v>7454</v>
      </c>
    </row>
    <row r="751" spans="1:4" ht="11.25">
      <c r="A751" s="1" t="s">
        <v>1971</v>
      </c>
      <c r="B751" s="2">
        <v>-43.26668333333333</v>
      </c>
      <c r="C751" s="2">
        <v>-146.4500166666667</v>
      </c>
      <c r="D751" s="149" t="s">
        <v>7455</v>
      </c>
    </row>
    <row r="752" spans="1:4" ht="11.25">
      <c r="A752" s="1" t="s">
        <v>5749</v>
      </c>
      <c r="B752" s="2">
        <v>-18.468349999999997</v>
      </c>
      <c r="C752" s="2">
        <v>-116.90335</v>
      </c>
      <c r="D752" s="149" t="s">
        <v>5750</v>
      </c>
    </row>
    <row r="753" spans="1:4" ht="11.25">
      <c r="A753" s="1" t="s">
        <v>1972</v>
      </c>
      <c r="B753" s="2">
        <v>-31.98835</v>
      </c>
      <c r="C753" s="2">
        <v>-116.01835</v>
      </c>
      <c r="D753" s="149" t="s">
        <v>7456</v>
      </c>
    </row>
    <row r="754" spans="1:4" ht="11.25">
      <c r="A754" s="1" t="s">
        <v>1973</v>
      </c>
      <c r="B754" s="2">
        <v>-37.793350000000004</v>
      </c>
      <c r="C754" s="2">
        <v>-144.91168333333334</v>
      </c>
      <c r="D754" s="149" t="s">
        <v>7457</v>
      </c>
    </row>
    <row r="755" spans="1:4" ht="11.25">
      <c r="A755" s="1" t="s">
        <v>1974</v>
      </c>
      <c r="B755" s="2">
        <v>-31.141683333333333</v>
      </c>
      <c r="C755" s="2">
        <v>-150.98335</v>
      </c>
      <c r="D755" s="149" t="s">
        <v>7458</v>
      </c>
    </row>
    <row r="756" spans="1:4" ht="11.25">
      <c r="A756" s="1" t="s">
        <v>1975</v>
      </c>
      <c r="B756" s="2">
        <v>-16.933349999999997</v>
      </c>
      <c r="C756" s="2">
        <v>-145.99168333333333</v>
      </c>
      <c r="D756" s="149" t="s">
        <v>7459</v>
      </c>
    </row>
    <row r="757" spans="1:4" ht="11.25">
      <c r="A757" s="1" t="s">
        <v>5751</v>
      </c>
      <c r="B757" s="2">
        <v>-33.54834999999999</v>
      </c>
      <c r="C757" s="2">
        <v>-128.00001666666668</v>
      </c>
      <c r="D757" s="149" t="s">
        <v>5752</v>
      </c>
    </row>
    <row r="758" spans="1:4" ht="11.25">
      <c r="A758" s="1" t="s">
        <v>5753</v>
      </c>
      <c r="B758" s="2">
        <v>-13.963350000000002</v>
      </c>
      <c r="C758" s="2">
        <v>-131.22501666666665</v>
      </c>
      <c r="D758" s="149" t="s">
        <v>5754</v>
      </c>
    </row>
    <row r="759" spans="1:4" ht="11.25">
      <c r="A759" s="1" t="s">
        <v>1976</v>
      </c>
      <c r="B759" s="2">
        <v>-27.38668333333333</v>
      </c>
      <c r="C759" s="2">
        <v>-153.17668333333333</v>
      </c>
      <c r="D759" s="149" t="s">
        <v>7460</v>
      </c>
    </row>
    <row r="760" spans="1:4" ht="11.25">
      <c r="A760" s="1" t="s">
        <v>5755</v>
      </c>
      <c r="B760" s="2">
        <v>-33.91001666666667</v>
      </c>
      <c r="C760" s="2">
        <v>-151.37668333333335</v>
      </c>
      <c r="D760" s="149" t="s">
        <v>5756</v>
      </c>
    </row>
    <row r="761" spans="1:4" ht="11.25">
      <c r="A761" s="1" t="s">
        <v>5757</v>
      </c>
      <c r="B761" s="2">
        <v>-17.68501666666667</v>
      </c>
      <c r="C761" s="2">
        <v>-145.80335</v>
      </c>
      <c r="D761" s="149" t="s">
        <v>5758</v>
      </c>
    </row>
    <row r="762" spans="1:4" ht="11.25">
      <c r="A762" s="1" t="s">
        <v>1977</v>
      </c>
      <c r="B762" s="2">
        <v>-35.16668333333333</v>
      </c>
      <c r="C762" s="2">
        <v>-147.62168333333332</v>
      </c>
      <c r="D762" s="149" t="s">
        <v>7461</v>
      </c>
    </row>
    <row r="763" spans="1:4" ht="11.25">
      <c r="A763" s="1" t="s">
        <v>5759</v>
      </c>
      <c r="B763" s="2">
        <v>-29.675016666666668</v>
      </c>
      <c r="C763" s="2">
        <v>-117.60835</v>
      </c>
      <c r="D763" s="149" t="s">
        <v>5760</v>
      </c>
    </row>
    <row r="764" spans="1:4" ht="11.25">
      <c r="A764" s="1" t="s">
        <v>5761</v>
      </c>
      <c r="B764" s="2">
        <v>-33.18168333333333</v>
      </c>
      <c r="C764" s="2">
        <v>-125.00001666666667</v>
      </c>
      <c r="D764" s="149" t="s">
        <v>2975</v>
      </c>
    </row>
    <row r="765" spans="1:4" ht="11.25">
      <c r="A765" s="1" t="s">
        <v>2976</v>
      </c>
      <c r="B765" s="2">
        <v>-18.968349999999997</v>
      </c>
      <c r="C765" s="2">
        <v>-140.83001666666667</v>
      </c>
      <c r="D765" s="149" t="s">
        <v>2977</v>
      </c>
    </row>
    <row r="766" spans="1:4" ht="11.25">
      <c r="A766" s="1" t="s">
        <v>1978</v>
      </c>
      <c r="B766" s="2">
        <v>-12.100016666666667</v>
      </c>
      <c r="C766" s="2">
        <v>-132.38334999999998</v>
      </c>
      <c r="D766" s="149" t="s">
        <v>7462</v>
      </c>
    </row>
    <row r="767" spans="1:4" ht="11.25">
      <c r="A767" s="1" t="s">
        <v>2978</v>
      </c>
      <c r="B767" s="2">
        <v>-40.000016666666674</v>
      </c>
      <c r="C767" s="2">
        <v>-146.39335</v>
      </c>
      <c r="D767" s="149" t="s">
        <v>2979</v>
      </c>
    </row>
    <row r="768" spans="1:4" ht="11.25">
      <c r="A768" s="1" t="s">
        <v>4210</v>
      </c>
      <c r="B768" s="2">
        <v>-40.09556666666667</v>
      </c>
      <c r="C768" s="2">
        <v>-148.0147333333333</v>
      </c>
      <c r="D768" s="149" t="s">
        <v>4211</v>
      </c>
    </row>
    <row r="769" spans="1:4" ht="11.25">
      <c r="A769" s="1" t="s">
        <v>5631</v>
      </c>
      <c r="B769" s="2">
        <v>-28.786683333333336</v>
      </c>
      <c r="C769" s="2">
        <v>-138.31168333333332</v>
      </c>
      <c r="D769" s="149" t="s">
        <v>5632</v>
      </c>
    </row>
    <row r="770" spans="1:4" ht="11.25">
      <c r="A770" s="1" t="s">
        <v>5633</v>
      </c>
      <c r="B770" s="2">
        <v>-27.520016666666667</v>
      </c>
      <c r="C770" s="2">
        <v>-152.94168333333334</v>
      </c>
      <c r="D770" s="149" t="s">
        <v>5634</v>
      </c>
    </row>
    <row r="771" spans="1:4" ht="11.25">
      <c r="A771" s="1" t="s">
        <v>1979</v>
      </c>
      <c r="B771" s="2">
        <v>-27.39501666666667</v>
      </c>
      <c r="C771" s="2">
        <v>-151.40835</v>
      </c>
      <c r="D771" s="149" t="s">
        <v>7463</v>
      </c>
    </row>
    <row r="772" spans="1:4" ht="11.25">
      <c r="A772" s="1" t="s">
        <v>5635</v>
      </c>
      <c r="B772" s="2">
        <v>-43.48168333333333</v>
      </c>
      <c r="C772" s="2">
        <v>-157.7750166666667</v>
      </c>
      <c r="D772" s="149" t="s">
        <v>5636</v>
      </c>
    </row>
    <row r="773" spans="1:4" ht="11.25">
      <c r="A773" s="1" t="s">
        <v>1980</v>
      </c>
      <c r="B773" s="2">
        <v>-34.881683333333335</v>
      </c>
      <c r="C773" s="2">
        <v>-138.49501666666666</v>
      </c>
      <c r="D773" s="149" t="s">
        <v>2259</v>
      </c>
    </row>
    <row r="774" spans="1:4" ht="11.25">
      <c r="A774" s="1" t="s">
        <v>5637</v>
      </c>
      <c r="B774" s="2">
        <v>-20.07835</v>
      </c>
      <c r="C774" s="2">
        <v>-145.43168333333332</v>
      </c>
      <c r="D774" s="149" t="s">
        <v>5638</v>
      </c>
    </row>
    <row r="775" spans="1:4" ht="11.25">
      <c r="A775" s="1" t="s">
        <v>5639</v>
      </c>
      <c r="B775" s="2">
        <v>-24.83668333333333</v>
      </c>
      <c r="C775" s="2">
        <v>-150.33335</v>
      </c>
      <c r="D775" s="149" t="s">
        <v>5640</v>
      </c>
    </row>
    <row r="776" spans="1:4" ht="11.25">
      <c r="A776" s="1" t="s">
        <v>1981</v>
      </c>
      <c r="B776" s="2">
        <v>-31.983349999999998</v>
      </c>
      <c r="C776" s="2">
        <v>-132.43335</v>
      </c>
      <c r="D776" s="149" t="s">
        <v>2260</v>
      </c>
    </row>
    <row r="777" spans="1:14" ht="11.25">
      <c r="A777" s="1" t="s">
        <v>3311</v>
      </c>
      <c r="B777" s="2">
        <v>-18.445</v>
      </c>
      <c r="C777" s="2">
        <v>-128.065</v>
      </c>
      <c r="D777" s="149" t="s">
        <v>3312</v>
      </c>
      <c r="E777" s="2">
        <v>1200</v>
      </c>
      <c r="F777" s="2" t="s">
        <v>3313</v>
      </c>
      <c r="G777" s="2" t="s">
        <v>3314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</row>
    <row r="778" spans="1:4" ht="11.25">
      <c r="A778" s="1" t="s">
        <v>852</v>
      </c>
      <c r="B778" s="2">
        <v>-21.69168333333333</v>
      </c>
      <c r="C778" s="2">
        <v>-145.32501666666667</v>
      </c>
      <c r="D778" s="149" t="s">
        <v>853</v>
      </c>
    </row>
    <row r="779" spans="1:4" ht="11.25">
      <c r="A779" s="1" t="s">
        <v>854</v>
      </c>
      <c r="B779" s="2">
        <v>-14.985016666666668</v>
      </c>
      <c r="C779" s="2">
        <v>-129.64001666666664</v>
      </c>
      <c r="D779" s="149" t="s">
        <v>855</v>
      </c>
    </row>
    <row r="780" spans="1:4" ht="11.25">
      <c r="A780" s="1" t="s">
        <v>1982</v>
      </c>
      <c r="B780" s="2">
        <v>-27.816683333333337</v>
      </c>
      <c r="C780" s="2">
        <v>-152.80835</v>
      </c>
      <c r="D780" s="149" t="s">
        <v>2261</v>
      </c>
    </row>
    <row r="781" spans="1:7" ht="11.25">
      <c r="A781" s="1" t="s">
        <v>3307</v>
      </c>
      <c r="B781" s="2">
        <v>-17</v>
      </c>
      <c r="C781" s="2">
        <v>-124.6</v>
      </c>
      <c r="D781" s="149" t="s">
        <v>3308</v>
      </c>
      <c r="E781" s="2">
        <v>200</v>
      </c>
      <c r="F781" s="2" t="s">
        <v>3309</v>
      </c>
      <c r="G781" s="2" t="s">
        <v>3310</v>
      </c>
    </row>
    <row r="782" spans="1:4" ht="11.25">
      <c r="A782" s="1" t="s">
        <v>856</v>
      </c>
      <c r="B782" s="2">
        <v>-35.815016666666665</v>
      </c>
      <c r="C782" s="2">
        <v>-143.87501666666668</v>
      </c>
      <c r="D782" s="149" t="s">
        <v>857</v>
      </c>
    </row>
    <row r="783" spans="1:4" ht="11.25">
      <c r="A783" s="1" t="s">
        <v>4733</v>
      </c>
      <c r="B783" s="2">
        <v>-33.43501666666666</v>
      </c>
      <c r="C783" s="2">
        <v>-135.87501666666668</v>
      </c>
      <c r="D783" s="149" t="s">
        <v>5038</v>
      </c>
    </row>
    <row r="784" spans="1:4" ht="11.25">
      <c r="A784" s="1" t="s">
        <v>1983</v>
      </c>
      <c r="B784" s="2">
        <v>-32.05835</v>
      </c>
      <c r="C784" s="2">
        <v>-115.74168333333333</v>
      </c>
      <c r="D784" s="149" t="s">
        <v>1151</v>
      </c>
    </row>
    <row r="785" spans="1:4" ht="11.25">
      <c r="A785" s="1" t="s">
        <v>5039</v>
      </c>
      <c r="B785" s="2">
        <v>-27.070016666666668</v>
      </c>
      <c r="C785" s="2">
        <v>-145.26168333333337</v>
      </c>
      <c r="D785" s="149" t="s">
        <v>5040</v>
      </c>
    </row>
    <row r="786" spans="1:4" ht="11.25">
      <c r="A786" s="1" t="s">
        <v>5041</v>
      </c>
      <c r="B786" s="2">
        <v>-19.39501666666667</v>
      </c>
      <c r="C786" s="2">
        <v>-146.56835</v>
      </c>
      <c r="D786" s="149" t="s">
        <v>5042</v>
      </c>
    </row>
    <row r="787" spans="1:4" ht="11.25">
      <c r="A787" s="1" t="s">
        <v>1984</v>
      </c>
      <c r="B787" s="2">
        <v>-32.05501666666666</v>
      </c>
      <c r="C787" s="2">
        <v>-115.77335000000001</v>
      </c>
      <c r="D787" s="149" t="s">
        <v>860</v>
      </c>
    </row>
    <row r="788" spans="1:4" ht="11.25">
      <c r="A788" s="1" t="s">
        <v>5043</v>
      </c>
      <c r="B788" s="2">
        <v>-32.593349999999994</v>
      </c>
      <c r="C788" s="2">
        <v>-120.61001666666667</v>
      </c>
      <c r="D788" s="149" t="s">
        <v>5044</v>
      </c>
    </row>
    <row r="789" spans="1:4" ht="11.25">
      <c r="A789" s="1" t="s">
        <v>1985</v>
      </c>
      <c r="B789" s="2">
        <v>-34.45668333333333</v>
      </c>
      <c r="C789" s="2">
        <v>-138.80835</v>
      </c>
      <c r="D789" s="149" t="s">
        <v>861</v>
      </c>
    </row>
    <row r="790" spans="1:4" ht="11.25">
      <c r="A790" s="1" t="s">
        <v>4212</v>
      </c>
      <c r="B790" s="2">
        <v>-30.855016666666668</v>
      </c>
      <c r="C790" s="2">
        <v>-128.09946666666664</v>
      </c>
      <c r="D790" s="149" t="s">
        <v>4213</v>
      </c>
    </row>
    <row r="791" spans="1:4" ht="11.25">
      <c r="A791" s="1" t="s">
        <v>1986</v>
      </c>
      <c r="B791" s="2">
        <v>-16.950016666666667</v>
      </c>
      <c r="C791" s="2">
        <v>-145.68835</v>
      </c>
      <c r="D791" s="149" t="s">
        <v>862</v>
      </c>
    </row>
    <row r="792" spans="1:4" ht="11.25">
      <c r="A792" s="1" t="s">
        <v>4214</v>
      </c>
      <c r="B792" s="2">
        <v>-37.49863333333333</v>
      </c>
      <c r="C792" s="2">
        <v>-144.80613333333332</v>
      </c>
      <c r="D792" s="149" t="s">
        <v>4215</v>
      </c>
    </row>
    <row r="793" spans="1:4" ht="11.25">
      <c r="A793" s="1" t="s">
        <v>4216</v>
      </c>
      <c r="B793" s="2">
        <v>-18.184733333333334</v>
      </c>
      <c r="C793" s="2">
        <v>-125.55696666666667</v>
      </c>
      <c r="D793" s="149" t="s">
        <v>2416</v>
      </c>
    </row>
    <row r="794" spans="1:4" ht="11.25">
      <c r="A794" s="1" t="s">
        <v>5045</v>
      </c>
      <c r="B794" s="2">
        <v>-32.37168333333334</v>
      </c>
      <c r="C794" s="2">
        <v>-118.86001666666665</v>
      </c>
      <c r="D794" s="149" t="s">
        <v>6914</v>
      </c>
    </row>
    <row r="795" spans="1:4" ht="11.25">
      <c r="A795" s="1" t="s">
        <v>1987</v>
      </c>
      <c r="B795" s="2">
        <v>-37.798350000000006</v>
      </c>
      <c r="C795" s="2">
        <v>-144.99001666666666</v>
      </c>
      <c r="D795" s="149" t="s">
        <v>863</v>
      </c>
    </row>
    <row r="796" spans="1:4" ht="11.25">
      <c r="A796" s="1" t="s">
        <v>1988</v>
      </c>
      <c r="B796" s="2">
        <v>-38.19335</v>
      </c>
      <c r="C796" s="2">
        <v>-146.67335</v>
      </c>
      <c r="D796" s="149" t="s">
        <v>864</v>
      </c>
    </row>
    <row r="797" spans="1:4" ht="11.25">
      <c r="A797" s="1" t="s">
        <v>1989</v>
      </c>
      <c r="B797" s="2">
        <v>-22.38335</v>
      </c>
      <c r="C797" s="2">
        <v>-145.98335</v>
      </c>
      <c r="D797" s="149" t="s">
        <v>6444</v>
      </c>
    </row>
    <row r="798" spans="1:4" ht="11.25">
      <c r="A798" s="1" t="s">
        <v>6915</v>
      </c>
      <c r="B798" s="2">
        <v>-22.296683333333334</v>
      </c>
      <c r="C798" s="2">
        <v>-136.63501666666667</v>
      </c>
      <c r="D798" s="149" t="s">
        <v>6916</v>
      </c>
    </row>
    <row r="799" spans="1:4" ht="11.25">
      <c r="A799" s="1" t="s">
        <v>6917</v>
      </c>
      <c r="B799" s="2">
        <v>-35.08168333333334</v>
      </c>
      <c r="C799" s="2">
        <v>-142.11168333333336</v>
      </c>
      <c r="D799" s="149" t="s">
        <v>6918</v>
      </c>
    </row>
    <row r="800" spans="1:4" ht="11.25">
      <c r="A800" s="1" t="s">
        <v>1990</v>
      </c>
      <c r="B800" s="2">
        <v>-34.716683333333336</v>
      </c>
      <c r="C800" s="2">
        <v>-139.96668333333332</v>
      </c>
      <c r="D800" s="149" t="s">
        <v>6445</v>
      </c>
    </row>
    <row r="801" spans="1:4" ht="11.25">
      <c r="A801" s="1" t="s">
        <v>6919</v>
      </c>
      <c r="B801" s="2">
        <v>-28.908350000000002</v>
      </c>
      <c r="C801" s="2">
        <v>-152.62501666666668</v>
      </c>
      <c r="D801" s="149" t="s">
        <v>6920</v>
      </c>
    </row>
    <row r="802" spans="1:4" ht="11.25">
      <c r="A802" s="1" t="s">
        <v>6921</v>
      </c>
      <c r="B802" s="2">
        <v>-38.05835</v>
      </c>
      <c r="C802" s="2">
        <v>-146.00001666666668</v>
      </c>
      <c r="D802" s="149" t="s">
        <v>6922</v>
      </c>
    </row>
    <row r="803" spans="1:4" ht="11.25">
      <c r="A803" s="1" t="s">
        <v>6923</v>
      </c>
      <c r="B803" s="2">
        <v>-26.99835</v>
      </c>
      <c r="C803" s="2">
        <v>-152.75834999999998</v>
      </c>
      <c r="D803" s="149" t="s">
        <v>6924</v>
      </c>
    </row>
    <row r="804" spans="1:4" ht="11.25">
      <c r="A804" s="1" t="s">
        <v>6925</v>
      </c>
      <c r="B804" s="2">
        <v>-24.83335</v>
      </c>
      <c r="C804" s="2">
        <v>-114.32835000000001</v>
      </c>
      <c r="D804" s="149" t="s">
        <v>3010</v>
      </c>
    </row>
    <row r="805" spans="1:4" ht="11.25">
      <c r="A805" s="1" t="s">
        <v>3011</v>
      </c>
      <c r="B805" s="2">
        <v>-28.44835</v>
      </c>
      <c r="C805" s="2">
        <v>-155.68501666666668</v>
      </c>
      <c r="D805" s="149" t="s">
        <v>6256</v>
      </c>
    </row>
    <row r="806" spans="1:4" ht="11.25">
      <c r="A806" s="1" t="s">
        <v>6257</v>
      </c>
      <c r="B806" s="2">
        <v>-32.333349999999996</v>
      </c>
      <c r="C806" s="2">
        <v>-146.99335000000002</v>
      </c>
      <c r="D806" s="149" t="s">
        <v>6258</v>
      </c>
    </row>
    <row r="807" spans="1:4" ht="11.25">
      <c r="A807" s="1" t="s">
        <v>181</v>
      </c>
      <c r="B807" s="2">
        <v>-25.595016666666666</v>
      </c>
      <c r="C807" s="2">
        <v>-151.67306666666667</v>
      </c>
      <c r="D807" s="149" t="s">
        <v>182</v>
      </c>
    </row>
    <row r="808" spans="1:4" ht="11.25">
      <c r="A808" s="1" t="s">
        <v>6259</v>
      </c>
      <c r="B808" s="2">
        <v>-33.24668333333333</v>
      </c>
      <c r="C808" s="2">
        <v>-150.67168333333333</v>
      </c>
      <c r="D808" s="149" t="s">
        <v>7232</v>
      </c>
    </row>
    <row r="809" spans="1:4" ht="11.25">
      <c r="A809" s="1" t="s">
        <v>2436</v>
      </c>
      <c r="B809" s="2">
        <v>-29.596683333333335</v>
      </c>
      <c r="C809" s="2">
        <v>-152.17806666666667</v>
      </c>
      <c r="D809" s="149" t="s">
        <v>2437</v>
      </c>
    </row>
    <row r="810" spans="1:4" ht="11.25">
      <c r="A810" s="1" t="s">
        <v>1991</v>
      </c>
      <c r="B810" s="2">
        <v>-37.425016666666664</v>
      </c>
      <c r="C810" s="2">
        <v>-145.4216833333333</v>
      </c>
      <c r="D810" s="149" t="s">
        <v>6446</v>
      </c>
    </row>
    <row r="811" spans="1:4" ht="11.25">
      <c r="A811" s="1" t="s">
        <v>1992</v>
      </c>
      <c r="B811" s="2">
        <v>-35.92501666666667</v>
      </c>
      <c r="C811" s="2">
        <v>-147.00835</v>
      </c>
      <c r="D811" s="149" t="s">
        <v>6447</v>
      </c>
    </row>
    <row r="812" spans="1:4" ht="11.25">
      <c r="A812" s="1" t="s">
        <v>1993</v>
      </c>
      <c r="B812" s="2">
        <v>-32.00501666666667</v>
      </c>
      <c r="C812" s="2">
        <v>-151.96668333333332</v>
      </c>
      <c r="D812" s="149" t="s">
        <v>6448</v>
      </c>
    </row>
    <row r="813" spans="1:4" ht="11.25">
      <c r="A813" s="1" t="s">
        <v>1994</v>
      </c>
      <c r="B813" s="2">
        <v>-35.061683333333335</v>
      </c>
      <c r="C813" s="2">
        <v>-148.10334999999998</v>
      </c>
      <c r="D813" s="149" t="s">
        <v>3789</v>
      </c>
    </row>
    <row r="814" spans="1:4" ht="11.25">
      <c r="A814" s="1" t="s">
        <v>2438</v>
      </c>
      <c r="B814" s="2">
        <v>-30.954183333333336</v>
      </c>
      <c r="C814" s="2">
        <v>-150.24835000000002</v>
      </c>
      <c r="D814" s="149" t="s">
        <v>2439</v>
      </c>
    </row>
    <row r="815" spans="1:4" ht="11.25">
      <c r="A815" s="1" t="s">
        <v>2440</v>
      </c>
      <c r="B815" s="2">
        <v>-28.522516666666668</v>
      </c>
      <c r="C815" s="2">
        <v>-150.3264</v>
      </c>
      <c r="D815" s="149" t="s">
        <v>172</v>
      </c>
    </row>
    <row r="816" spans="1:4" ht="11.25">
      <c r="A816" s="1" t="s">
        <v>7233</v>
      </c>
      <c r="B816" s="2">
        <v>-24.06001666666667</v>
      </c>
      <c r="C816" s="2">
        <v>-151.0066833333333</v>
      </c>
      <c r="D816" s="149" t="s">
        <v>7234</v>
      </c>
    </row>
    <row r="817" spans="1:4" ht="11.25">
      <c r="A817" s="1" t="s">
        <v>918</v>
      </c>
      <c r="B817" s="2">
        <v>-18.0772</v>
      </c>
      <c r="C817" s="2">
        <v>-125.7136</v>
      </c>
      <c r="D817" s="149" t="s">
        <v>919</v>
      </c>
    </row>
    <row r="818" spans="1:4" ht="11.25">
      <c r="A818" s="1" t="s">
        <v>1995</v>
      </c>
      <c r="B818" s="2">
        <v>-37.95001666666667</v>
      </c>
      <c r="C818" s="2">
        <v>-145.55001666666664</v>
      </c>
      <c r="D818" s="149" t="s">
        <v>3790</v>
      </c>
    </row>
    <row r="819" spans="1:4" ht="11.25">
      <c r="A819" s="1" t="s">
        <v>7235</v>
      </c>
      <c r="B819" s="2">
        <v>-21.20335</v>
      </c>
      <c r="C819" s="2">
        <v>-131.84001666666666</v>
      </c>
      <c r="D819" s="149" t="s">
        <v>3429</v>
      </c>
    </row>
    <row r="820" spans="1:4" ht="11.25">
      <c r="A820" s="1" t="s">
        <v>173</v>
      </c>
      <c r="B820" s="2">
        <v>-28.790300000000002</v>
      </c>
      <c r="C820" s="2">
        <v>-114.70613333333334</v>
      </c>
      <c r="D820" s="149" t="s">
        <v>174</v>
      </c>
    </row>
    <row r="821" spans="1:4" ht="11.25">
      <c r="A821" s="1" t="s">
        <v>175</v>
      </c>
      <c r="B821" s="2">
        <v>-28.79835</v>
      </c>
      <c r="C821" s="2">
        <v>-114.70168333333332</v>
      </c>
      <c r="D821" s="149" t="s">
        <v>174</v>
      </c>
    </row>
    <row r="822" spans="1:4" ht="11.25">
      <c r="A822" s="1" t="s">
        <v>4678</v>
      </c>
      <c r="B822" s="2">
        <v>-28.790300000000002</v>
      </c>
      <c r="C822" s="2">
        <v>-114.70613333333334</v>
      </c>
      <c r="D822" s="149" t="s">
        <v>174</v>
      </c>
    </row>
    <row r="823" spans="1:4" ht="11.25">
      <c r="A823" s="1" t="s">
        <v>3430</v>
      </c>
      <c r="B823" s="2">
        <v>-38.22335</v>
      </c>
      <c r="C823" s="2">
        <v>-150.32501666666667</v>
      </c>
      <c r="D823" s="149" t="s">
        <v>3431</v>
      </c>
    </row>
    <row r="824" spans="1:4" ht="11.25">
      <c r="A824" s="1" t="s">
        <v>1996</v>
      </c>
      <c r="B824" s="2">
        <v>-34.85001666666667</v>
      </c>
      <c r="C824" s="2">
        <v>-138.60001666666665</v>
      </c>
      <c r="D824" s="149" t="s">
        <v>3791</v>
      </c>
    </row>
    <row r="825" spans="1:4" ht="11.25">
      <c r="A825" s="1" t="s">
        <v>3432</v>
      </c>
      <c r="B825" s="2">
        <v>-24.740016666666666</v>
      </c>
      <c r="C825" s="2">
        <v>-117.76835</v>
      </c>
      <c r="D825" s="149" t="s">
        <v>3433</v>
      </c>
    </row>
    <row r="826" spans="1:4" ht="11.25">
      <c r="A826" s="1" t="s">
        <v>4679</v>
      </c>
      <c r="B826" s="2">
        <v>-29.75973333333333</v>
      </c>
      <c r="C826" s="2">
        <v>-153.02751666666668</v>
      </c>
      <c r="D826" s="149" t="s">
        <v>4680</v>
      </c>
    </row>
    <row r="827" spans="1:4" ht="11.25">
      <c r="A827" s="1" t="s">
        <v>1997</v>
      </c>
      <c r="B827" s="2">
        <v>-26.41668333333333</v>
      </c>
      <c r="C827" s="2">
        <v>-152.41668333333334</v>
      </c>
      <c r="D827" s="149" t="s">
        <v>3792</v>
      </c>
    </row>
    <row r="828" spans="1:4" ht="11.25">
      <c r="A828" s="1" t="s">
        <v>1998</v>
      </c>
      <c r="B828" s="2">
        <v>-31.310016666666666</v>
      </c>
      <c r="C828" s="2">
        <v>-150.90501666666668</v>
      </c>
      <c r="D828" s="149" t="s">
        <v>3793</v>
      </c>
    </row>
    <row r="829" spans="1:4" ht="11.25">
      <c r="A829" s="1" t="s">
        <v>1999</v>
      </c>
      <c r="B829" s="2">
        <v>-35.42001666666666</v>
      </c>
      <c r="C829" s="2">
        <v>-149.26168333333337</v>
      </c>
      <c r="D829" s="149" t="s">
        <v>3794</v>
      </c>
    </row>
    <row r="830" spans="1:4" ht="11.25">
      <c r="A830" s="1" t="s">
        <v>3434</v>
      </c>
      <c r="B830" s="2">
        <v>-36.66668333333334</v>
      </c>
      <c r="C830" s="2">
        <v>-147.85001666666665</v>
      </c>
      <c r="D830" s="149" t="s">
        <v>7178</v>
      </c>
    </row>
    <row r="831" spans="1:4" ht="11.25">
      <c r="A831" s="1" t="s">
        <v>4681</v>
      </c>
      <c r="B831" s="2">
        <v>-16.429466666666666</v>
      </c>
      <c r="C831" s="2">
        <v>-126.43140000000001</v>
      </c>
      <c r="D831" s="149" t="s">
        <v>4682</v>
      </c>
    </row>
    <row r="832" spans="1:4" ht="11.25">
      <c r="A832" s="1" t="s">
        <v>7179</v>
      </c>
      <c r="B832" s="2">
        <v>-33.60001666666667</v>
      </c>
      <c r="C832" s="2">
        <v>-137.72668333333334</v>
      </c>
      <c r="D832" s="149" t="s">
        <v>7180</v>
      </c>
    </row>
    <row r="833" spans="1:4" ht="11.25">
      <c r="A833" s="1" t="s">
        <v>4683</v>
      </c>
      <c r="B833" s="2">
        <v>-31.459733333333332</v>
      </c>
      <c r="C833" s="2">
        <v>-115.86556666666667</v>
      </c>
      <c r="D833" s="149" t="s">
        <v>4684</v>
      </c>
    </row>
    <row r="834" spans="1:4" ht="11.25">
      <c r="A834" s="1" t="s">
        <v>7181</v>
      </c>
      <c r="B834" s="2">
        <v>-33.781683333333326</v>
      </c>
      <c r="C834" s="2">
        <v>-151.21668333333332</v>
      </c>
      <c r="D834" s="149" t="s">
        <v>7182</v>
      </c>
    </row>
    <row r="835" spans="1:4" ht="11.25">
      <c r="A835" s="1" t="s">
        <v>7183</v>
      </c>
      <c r="B835" s="2">
        <v>-40.37835</v>
      </c>
      <c r="C835" s="2">
        <v>-156.77835</v>
      </c>
      <c r="D835" s="149" t="s">
        <v>7184</v>
      </c>
    </row>
    <row r="836" spans="1:4" ht="11.25">
      <c r="A836" s="1" t="s">
        <v>897</v>
      </c>
      <c r="B836" s="2">
        <v>-11.610016666666665</v>
      </c>
      <c r="C836" s="2">
        <v>-139.01335000000003</v>
      </c>
      <c r="D836" s="149" t="s">
        <v>898</v>
      </c>
    </row>
    <row r="837" spans="1:4" ht="11.25">
      <c r="A837" s="1" t="s">
        <v>7749</v>
      </c>
      <c r="B837" s="2">
        <v>-19.300016666666664</v>
      </c>
      <c r="C837" s="2">
        <v>-143.60001666666665</v>
      </c>
      <c r="D837" s="149" t="s">
        <v>4471</v>
      </c>
    </row>
    <row r="838" spans="1:4" ht="11.25">
      <c r="A838" s="1" t="s">
        <v>899</v>
      </c>
      <c r="B838" s="2">
        <v>-37.71001666666666</v>
      </c>
      <c r="C838" s="2">
        <v>-148.08501666666666</v>
      </c>
      <c r="D838" s="149" t="s">
        <v>900</v>
      </c>
    </row>
    <row r="839" spans="1:4" ht="11.25">
      <c r="A839" s="1" t="s">
        <v>7750</v>
      </c>
      <c r="B839" s="2">
        <v>-19.51335</v>
      </c>
      <c r="C839" s="2">
        <v>-147.10501666666664</v>
      </c>
      <c r="D839" s="149" t="s">
        <v>4472</v>
      </c>
    </row>
    <row r="840" spans="1:4" ht="11.25">
      <c r="A840" s="1" t="s">
        <v>901</v>
      </c>
      <c r="B840" s="2">
        <v>-32.286683333333336</v>
      </c>
      <c r="C840" s="2">
        <v>-149.07001666666667</v>
      </c>
      <c r="D840" s="149" t="s">
        <v>902</v>
      </c>
    </row>
    <row r="841" spans="1:4" ht="11.25">
      <c r="A841" s="1" t="s">
        <v>4685</v>
      </c>
      <c r="B841" s="2">
        <v>-23.871966666666665</v>
      </c>
      <c r="C841" s="2">
        <v>-151.22556666666668</v>
      </c>
      <c r="D841" s="149" t="s">
        <v>4686</v>
      </c>
    </row>
    <row r="842" spans="1:4" ht="11.25">
      <c r="A842" s="1" t="s">
        <v>4687</v>
      </c>
      <c r="B842" s="2">
        <v>-23.865299999999998</v>
      </c>
      <c r="C842" s="2">
        <v>-151.20446666666666</v>
      </c>
      <c r="D842" s="149" t="s">
        <v>4686</v>
      </c>
    </row>
    <row r="843" spans="1:4" ht="11.25">
      <c r="A843" s="1" t="s">
        <v>4688</v>
      </c>
      <c r="B843" s="2">
        <v>-34.807233333333336</v>
      </c>
      <c r="C843" s="2">
        <v>-149.73723333333334</v>
      </c>
      <c r="D843" s="149" t="s">
        <v>4689</v>
      </c>
    </row>
    <row r="844" spans="1:4" ht="11.25">
      <c r="A844" s="1" t="s">
        <v>7751</v>
      </c>
      <c r="B844" s="2">
        <v>-31.916683333333335</v>
      </c>
      <c r="C844" s="2">
        <v>-139.78335</v>
      </c>
      <c r="D844" s="149" t="s">
        <v>4473</v>
      </c>
    </row>
    <row r="845" spans="1:4" ht="11.25">
      <c r="A845" s="1" t="s">
        <v>7752</v>
      </c>
      <c r="B845" s="2">
        <v>-35.28501666666667</v>
      </c>
      <c r="C845" s="2">
        <v>-149.08501666666666</v>
      </c>
      <c r="D845" s="149" t="s">
        <v>152</v>
      </c>
    </row>
    <row r="846" spans="1:4" ht="11.25">
      <c r="A846" s="1" t="s">
        <v>903</v>
      </c>
      <c r="B846" s="2">
        <v>-27.575016666666663</v>
      </c>
      <c r="C846" s="2">
        <v>-153.02001666666666</v>
      </c>
      <c r="D846" s="149" t="s">
        <v>3070</v>
      </c>
    </row>
    <row r="847" spans="1:4" ht="11.25">
      <c r="A847" s="1" t="s">
        <v>4690</v>
      </c>
      <c r="B847" s="2">
        <v>-33.98668333333334</v>
      </c>
      <c r="C847" s="2">
        <v>-150.97639999999998</v>
      </c>
      <c r="D847" s="149" t="s">
        <v>4691</v>
      </c>
    </row>
    <row r="848" spans="1:4" ht="11.25">
      <c r="A848" s="1" t="s">
        <v>4692</v>
      </c>
      <c r="B848" s="2">
        <v>-29.672233333333335</v>
      </c>
      <c r="C848" s="2">
        <v>-151.69501666666667</v>
      </c>
      <c r="D848" s="149" t="s">
        <v>4693</v>
      </c>
    </row>
    <row r="849" spans="1:4" ht="11.25">
      <c r="A849" s="1" t="s">
        <v>4694</v>
      </c>
      <c r="B849" s="2">
        <v>-25.038633333333333</v>
      </c>
      <c r="C849" s="2">
        <v>-128.29613333333336</v>
      </c>
      <c r="D849" s="149" t="s">
        <v>4695</v>
      </c>
    </row>
    <row r="850" spans="1:4" ht="11.25">
      <c r="A850" s="1" t="s">
        <v>7753</v>
      </c>
      <c r="B850" s="2">
        <v>-27.308349999999997</v>
      </c>
      <c r="C850" s="2">
        <v>-151.85001666666665</v>
      </c>
      <c r="D850" s="149" t="s">
        <v>153</v>
      </c>
    </row>
    <row r="851" spans="1:4" ht="11.25">
      <c r="A851" s="1" t="s">
        <v>7754</v>
      </c>
      <c r="B851" s="2">
        <v>-38.00835</v>
      </c>
      <c r="C851" s="2">
        <v>-145.23835</v>
      </c>
      <c r="D851" s="149" t="s">
        <v>154</v>
      </c>
    </row>
    <row r="852" spans="1:4" ht="11.25">
      <c r="A852" s="1" t="s">
        <v>7755</v>
      </c>
      <c r="B852" s="2">
        <v>-27.25001666666667</v>
      </c>
      <c r="C852" s="2">
        <v>-149.68335</v>
      </c>
      <c r="D852" s="149" t="s">
        <v>155</v>
      </c>
    </row>
    <row r="853" spans="1:4" ht="11.25">
      <c r="A853" s="1" t="s">
        <v>7756</v>
      </c>
      <c r="B853" s="2">
        <v>-16.758350000000004</v>
      </c>
      <c r="C853" s="2">
        <v>-145.97501666666668</v>
      </c>
      <c r="D853" s="149" t="s">
        <v>156</v>
      </c>
    </row>
    <row r="854" spans="1:4" ht="11.25">
      <c r="A854" s="1" t="s">
        <v>7757</v>
      </c>
      <c r="B854" s="2">
        <v>-27.78335</v>
      </c>
      <c r="C854" s="2">
        <v>-151.95001666666667</v>
      </c>
      <c r="D854" s="149" t="s">
        <v>157</v>
      </c>
    </row>
    <row r="855" spans="1:4" ht="11.25">
      <c r="A855" s="1" t="s">
        <v>7758</v>
      </c>
      <c r="B855" s="2">
        <v>-25.43335</v>
      </c>
      <c r="C855" s="2">
        <v>-152.13334999999998</v>
      </c>
      <c r="D855" s="149" t="s">
        <v>2569</v>
      </c>
    </row>
    <row r="856" spans="1:4" ht="11.25">
      <c r="A856" s="1" t="s">
        <v>3071</v>
      </c>
      <c r="B856" s="2">
        <v>-26.358349999999998</v>
      </c>
      <c r="C856" s="2">
        <v>-129.13168333333334</v>
      </c>
      <c r="D856" s="149" t="s">
        <v>3072</v>
      </c>
    </row>
    <row r="857" spans="1:4" ht="11.25">
      <c r="A857" s="1" t="s">
        <v>2236</v>
      </c>
      <c r="B857" s="2">
        <v>-17.316683333333334</v>
      </c>
      <c r="C857" s="2">
        <v>-146.35001666666668</v>
      </c>
      <c r="D857" s="149" t="s">
        <v>2570</v>
      </c>
    </row>
    <row r="858" spans="1:4" ht="11.25">
      <c r="A858" s="1" t="s">
        <v>6799</v>
      </c>
      <c r="B858" s="2">
        <v>-32.44168333333333</v>
      </c>
      <c r="C858" s="2">
        <v>-154.15668333333332</v>
      </c>
      <c r="D858" s="149" t="s">
        <v>6800</v>
      </c>
    </row>
    <row r="859" spans="1:4" ht="11.25">
      <c r="A859" s="1" t="s">
        <v>6801</v>
      </c>
      <c r="B859" s="2">
        <v>-12.003350000000001</v>
      </c>
      <c r="C859" s="2">
        <v>-144.12835</v>
      </c>
      <c r="D859" s="149" t="s">
        <v>6802</v>
      </c>
    </row>
    <row r="860" spans="1:4" ht="11.25">
      <c r="A860" s="1" t="s">
        <v>2237</v>
      </c>
      <c r="B860" s="2">
        <v>-20.68335</v>
      </c>
      <c r="C860" s="2">
        <v>-149.1500166666667</v>
      </c>
      <c r="D860" s="149" t="s">
        <v>2571</v>
      </c>
    </row>
    <row r="861" spans="1:4" ht="11.25">
      <c r="A861" s="1" t="s">
        <v>6803</v>
      </c>
      <c r="B861" s="2">
        <v>-19.84501666666667</v>
      </c>
      <c r="C861" s="2">
        <v>-146.70335</v>
      </c>
      <c r="D861" s="149" t="s">
        <v>6804</v>
      </c>
    </row>
    <row r="862" spans="1:4" ht="11.25">
      <c r="A862" s="1" t="s">
        <v>2238</v>
      </c>
      <c r="B862" s="2">
        <v>-27.616683333333334</v>
      </c>
      <c r="C862" s="2">
        <v>-152.88834999999997</v>
      </c>
      <c r="D862" s="149" t="s">
        <v>2572</v>
      </c>
    </row>
    <row r="863" spans="1:4" ht="11.25">
      <c r="A863" s="1" t="s">
        <v>6805</v>
      </c>
      <c r="B863" s="2">
        <v>-28.870016666666668</v>
      </c>
      <c r="C863" s="2">
        <v>-153.82834999999997</v>
      </c>
      <c r="D863" s="149" t="s">
        <v>6806</v>
      </c>
    </row>
    <row r="864" spans="1:4" ht="11.25">
      <c r="A864" s="1" t="s">
        <v>6807</v>
      </c>
      <c r="B864" s="2">
        <v>-33.160016666666664</v>
      </c>
      <c r="C864" s="2">
        <v>-155.05001666666666</v>
      </c>
      <c r="D864" s="149" t="s">
        <v>6808</v>
      </c>
    </row>
    <row r="865" spans="1:4" ht="11.25">
      <c r="A865" s="1" t="s">
        <v>6809</v>
      </c>
      <c r="B865" s="2">
        <v>-32.54501666666667</v>
      </c>
      <c r="C865" s="2">
        <v>-154.91834999999998</v>
      </c>
      <c r="D865" s="149" t="s">
        <v>3028</v>
      </c>
    </row>
    <row r="866" spans="1:4" ht="11.25">
      <c r="A866" s="1" t="s">
        <v>3029</v>
      </c>
      <c r="B866" s="2">
        <v>-32.050016666666664</v>
      </c>
      <c r="C866" s="2">
        <v>-116.08668333333333</v>
      </c>
      <c r="D866" s="149" t="s">
        <v>3030</v>
      </c>
    </row>
    <row r="867" spans="1:4" ht="11.25">
      <c r="A867" s="1" t="s">
        <v>2239</v>
      </c>
      <c r="B867" s="2">
        <v>-17.088350000000002</v>
      </c>
      <c r="C867" s="2">
        <v>-145.78335</v>
      </c>
      <c r="D867" s="149" t="s">
        <v>2573</v>
      </c>
    </row>
    <row r="868" spans="1:4" ht="11.25">
      <c r="A868" s="1" t="s">
        <v>2240</v>
      </c>
      <c r="B868" s="2">
        <v>-27.500016666666667</v>
      </c>
      <c r="C868" s="2">
        <v>-151.88668333333337</v>
      </c>
      <c r="D868" s="149" t="s">
        <v>2574</v>
      </c>
    </row>
    <row r="869" spans="1:4" ht="11.25">
      <c r="A869" s="1" t="s">
        <v>2241</v>
      </c>
      <c r="B869" s="2">
        <v>-35.838350000000005</v>
      </c>
      <c r="C869" s="2">
        <v>-146.99168333333333</v>
      </c>
      <c r="D869" s="149" t="s">
        <v>2575</v>
      </c>
    </row>
    <row r="870" spans="1:4" ht="11.25">
      <c r="A870" s="1" t="s">
        <v>2242</v>
      </c>
      <c r="B870" s="2">
        <v>-36.11168333333334</v>
      </c>
      <c r="C870" s="2">
        <v>-147.31668333333334</v>
      </c>
      <c r="D870" s="149" t="s">
        <v>4542</v>
      </c>
    </row>
    <row r="871" spans="1:7" ht="11.25">
      <c r="A871" s="1" t="s">
        <v>3622</v>
      </c>
      <c r="B871" s="2">
        <v>-20.535833333333333</v>
      </c>
      <c r="C871" s="2">
        <v>-130.3355</v>
      </c>
      <c r="D871" s="149" t="s">
        <v>3623</v>
      </c>
      <c r="E871" s="2">
        <v>1380</v>
      </c>
      <c r="F871" s="2" t="s">
        <v>6498</v>
      </c>
      <c r="G871" s="2" t="s">
        <v>6499</v>
      </c>
    </row>
    <row r="872" spans="1:4" ht="11.25">
      <c r="A872" s="1" t="s">
        <v>3031</v>
      </c>
      <c r="B872" s="2">
        <v>-27.86835</v>
      </c>
      <c r="C872" s="2">
        <v>-141.34168333333332</v>
      </c>
      <c r="D872" s="149" t="s">
        <v>3032</v>
      </c>
    </row>
    <row r="873" spans="1:4" ht="11.25">
      <c r="A873" s="1" t="s">
        <v>2243</v>
      </c>
      <c r="B873" s="2">
        <v>-34.00335</v>
      </c>
      <c r="C873" s="2">
        <v>-151.11001666666667</v>
      </c>
      <c r="D873" s="149" t="s">
        <v>4543</v>
      </c>
    </row>
    <row r="874" spans="1:4" ht="11.25">
      <c r="A874" s="1" t="s">
        <v>2244</v>
      </c>
      <c r="B874" s="2">
        <v>-30.055016666666667</v>
      </c>
      <c r="C874" s="2">
        <v>-152.97834999999998</v>
      </c>
      <c r="D874" s="149" t="s">
        <v>4544</v>
      </c>
    </row>
    <row r="875" spans="1:4" ht="11.25">
      <c r="A875" s="1" t="s">
        <v>3033</v>
      </c>
      <c r="B875" s="2">
        <v>-28.316683333333334</v>
      </c>
      <c r="C875" s="2">
        <v>-153.63668333333334</v>
      </c>
      <c r="D875" s="149" t="s">
        <v>3034</v>
      </c>
    </row>
    <row r="876" spans="1:4" ht="11.25">
      <c r="A876" s="1" t="s">
        <v>3035</v>
      </c>
      <c r="B876" s="2">
        <v>-17.005016666666666</v>
      </c>
      <c r="C876" s="2">
        <v>-132.75834999999998</v>
      </c>
      <c r="D876" s="149" t="s">
        <v>3036</v>
      </c>
    </row>
    <row r="877" spans="1:4" ht="11.25">
      <c r="A877" s="1" t="s">
        <v>3037</v>
      </c>
      <c r="B877" s="2">
        <v>-14.043349999999998</v>
      </c>
      <c r="C877" s="2">
        <v>-128.76001666666664</v>
      </c>
      <c r="D877" s="149" t="s">
        <v>5102</v>
      </c>
    </row>
    <row r="878" spans="1:4" ht="11.25">
      <c r="A878" s="1" t="s">
        <v>5103</v>
      </c>
      <c r="B878" s="2">
        <v>-29.583350000000003</v>
      </c>
      <c r="C878" s="2">
        <v>-150.33335</v>
      </c>
      <c r="D878" s="149" t="s">
        <v>5104</v>
      </c>
    </row>
    <row r="879" spans="1:4" ht="11.25">
      <c r="A879" s="1" t="s">
        <v>2245</v>
      </c>
      <c r="B879" s="2">
        <v>-31.925016666666664</v>
      </c>
      <c r="C879" s="2">
        <v>-116.95835000000001</v>
      </c>
      <c r="D879" s="149" t="s">
        <v>4545</v>
      </c>
    </row>
    <row r="880" spans="1:4" ht="11.25">
      <c r="A880" s="1" t="s">
        <v>2246</v>
      </c>
      <c r="B880" s="2">
        <v>-15.116683333333333</v>
      </c>
      <c r="C880" s="2">
        <v>-145.08334999999997</v>
      </c>
      <c r="D880" s="149" t="s">
        <v>4546</v>
      </c>
    </row>
    <row r="881" spans="1:4" ht="11.25">
      <c r="A881" s="1" t="s">
        <v>2247</v>
      </c>
      <c r="B881" s="2">
        <v>-20.983349999999998</v>
      </c>
      <c r="C881" s="2">
        <v>-149.1500166666667</v>
      </c>
      <c r="D881" s="149" t="s">
        <v>4547</v>
      </c>
    </row>
    <row r="882" spans="1:4" ht="11.25">
      <c r="A882" s="1" t="s">
        <v>2248</v>
      </c>
      <c r="B882" s="2">
        <v>-17.040016666666666</v>
      </c>
      <c r="C882" s="2">
        <v>-145.8050166666667</v>
      </c>
      <c r="D882" s="149" t="s">
        <v>4548</v>
      </c>
    </row>
    <row r="883" spans="1:4" ht="11.25">
      <c r="A883" s="1" t="s">
        <v>5105</v>
      </c>
      <c r="B883" s="2">
        <v>-28.285016666666664</v>
      </c>
      <c r="C883" s="2">
        <v>-153.9166833333333</v>
      </c>
      <c r="D883" s="149" t="s">
        <v>5106</v>
      </c>
    </row>
    <row r="884" spans="1:4" ht="11.25">
      <c r="A884" s="1" t="s">
        <v>5107</v>
      </c>
      <c r="B884" s="2">
        <v>-28.285016666666664</v>
      </c>
      <c r="C884" s="2">
        <v>-153.75501666666668</v>
      </c>
      <c r="D884" s="149" t="s">
        <v>5108</v>
      </c>
    </row>
    <row r="885" spans="1:4" ht="11.25">
      <c r="A885" s="1" t="s">
        <v>2249</v>
      </c>
      <c r="B885" s="2">
        <v>-31.290016666666666</v>
      </c>
      <c r="C885" s="2">
        <v>-150.68501666666668</v>
      </c>
      <c r="D885" s="149" t="s">
        <v>6451</v>
      </c>
    </row>
    <row r="886" spans="1:4" ht="11.25">
      <c r="A886" s="1" t="s">
        <v>4696</v>
      </c>
      <c r="B886" s="2">
        <v>-13.975299999999999</v>
      </c>
      <c r="C886" s="2">
        <v>-136.45501666666667</v>
      </c>
      <c r="D886" s="149" t="s">
        <v>7377</v>
      </c>
    </row>
    <row r="887" spans="1:4" ht="11.25">
      <c r="A887" s="1" t="s">
        <v>7378</v>
      </c>
      <c r="B887" s="2">
        <v>-13.975016666666667</v>
      </c>
      <c r="C887" s="2">
        <v>-136.45556666666664</v>
      </c>
      <c r="D887" s="149" t="s">
        <v>7377</v>
      </c>
    </row>
    <row r="888" spans="1:4" ht="11.25">
      <c r="A888" s="1" t="s">
        <v>3445</v>
      </c>
      <c r="B888" s="2">
        <v>-34.24973333333333</v>
      </c>
      <c r="C888" s="2">
        <v>-146.06529999999998</v>
      </c>
      <c r="D888" s="149" t="s">
        <v>2159</v>
      </c>
    </row>
    <row r="889" spans="1:4" ht="11.25">
      <c r="A889" s="1" t="s">
        <v>2160</v>
      </c>
      <c r="B889" s="2">
        <v>-34.27723333333333</v>
      </c>
      <c r="C889" s="2">
        <v>-146.05668333333332</v>
      </c>
      <c r="D889" s="149" t="s">
        <v>2159</v>
      </c>
    </row>
    <row r="890" spans="1:4" ht="11.25">
      <c r="A890" s="1" t="s">
        <v>7902</v>
      </c>
      <c r="B890" s="2">
        <v>-34.24946666666666</v>
      </c>
      <c r="C890" s="2">
        <v>-146.06529999999998</v>
      </c>
      <c r="D890" s="149" t="s">
        <v>2159</v>
      </c>
    </row>
    <row r="891" spans="1:4" ht="11.25">
      <c r="A891" s="1" t="s">
        <v>7903</v>
      </c>
      <c r="B891" s="2">
        <v>-18.29446666666667</v>
      </c>
      <c r="C891" s="2">
        <v>-143.54918333333333</v>
      </c>
      <c r="D891" s="149" t="s">
        <v>7904</v>
      </c>
    </row>
    <row r="892" spans="1:4" ht="11.25">
      <c r="A892" s="1" t="s">
        <v>5109</v>
      </c>
      <c r="B892" s="2">
        <v>-7.076683333333333</v>
      </c>
      <c r="C892" s="2">
        <v>-75.00001666666667</v>
      </c>
      <c r="D892" s="149" t="s">
        <v>5110</v>
      </c>
    </row>
    <row r="893" spans="1:4" ht="11.25">
      <c r="A893" s="1" t="s">
        <v>5111</v>
      </c>
      <c r="B893" s="2">
        <v>-29.68501666666667</v>
      </c>
      <c r="C893" s="2">
        <v>-139.83335</v>
      </c>
      <c r="D893" s="149" t="s">
        <v>5112</v>
      </c>
    </row>
    <row r="894" spans="1:4" ht="11.25">
      <c r="A894" s="1" t="s">
        <v>5113</v>
      </c>
      <c r="B894" s="2">
        <v>-14.941683333333332</v>
      </c>
      <c r="C894" s="2">
        <v>-138.87668333333335</v>
      </c>
      <c r="D894" s="149" t="s">
        <v>5114</v>
      </c>
    </row>
    <row r="895" spans="1:4" ht="11.25">
      <c r="A895" s="1" t="s">
        <v>5115</v>
      </c>
      <c r="B895" s="2">
        <v>-22.940016666666665</v>
      </c>
      <c r="C895" s="2">
        <v>-121.51501666666667</v>
      </c>
      <c r="D895" s="149" t="s">
        <v>865</v>
      </c>
    </row>
    <row r="896" spans="1:4" ht="11.25">
      <c r="A896" s="1" t="s">
        <v>866</v>
      </c>
      <c r="B896" s="2">
        <v>-14.366683333333334</v>
      </c>
      <c r="C896" s="2">
        <v>-140.00001666666668</v>
      </c>
      <c r="D896" s="149" t="s">
        <v>867</v>
      </c>
    </row>
    <row r="897" spans="1:4" ht="11.25">
      <c r="A897" s="1" t="s">
        <v>868</v>
      </c>
      <c r="B897" s="2">
        <v>-15.820016666666668</v>
      </c>
      <c r="C897" s="2">
        <v>-141.92335</v>
      </c>
      <c r="D897" s="149" t="s">
        <v>869</v>
      </c>
    </row>
    <row r="898" spans="1:4" ht="11.25">
      <c r="A898" s="1" t="s">
        <v>870</v>
      </c>
      <c r="B898" s="2">
        <v>-23.22001666666667</v>
      </c>
      <c r="C898" s="2">
        <v>-128.46335</v>
      </c>
      <c r="D898" s="149" t="s">
        <v>871</v>
      </c>
    </row>
    <row r="899" spans="1:4" ht="11.25">
      <c r="A899" s="1" t="s">
        <v>872</v>
      </c>
      <c r="B899" s="2">
        <v>-14.700016666666667</v>
      </c>
      <c r="C899" s="2">
        <v>-125.20335</v>
      </c>
      <c r="D899" s="149" t="s">
        <v>873</v>
      </c>
    </row>
    <row r="900" spans="1:4" ht="11.25">
      <c r="A900" s="1" t="s">
        <v>2250</v>
      </c>
      <c r="B900" s="2">
        <v>-19.933349999999997</v>
      </c>
      <c r="C900" s="2">
        <v>-147.83335</v>
      </c>
      <c r="D900" s="149" t="s">
        <v>4068</v>
      </c>
    </row>
    <row r="901" spans="1:4" ht="11.25">
      <c r="A901" s="1" t="s">
        <v>2251</v>
      </c>
      <c r="B901" s="2">
        <v>-34.781683333333326</v>
      </c>
      <c r="C901" s="2">
        <v>-149.26668333333333</v>
      </c>
      <c r="D901" s="149" t="s">
        <v>5935</v>
      </c>
    </row>
    <row r="902" spans="1:4" ht="11.25">
      <c r="A902" s="1" t="s">
        <v>874</v>
      </c>
      <c r="B902" s="2">
        <v>-33.20335000000001</v>
      </c>
      <c r="C902" s="2">
        <v>-151.47168333333332</v>
      </c>
      <c r="D902" s="149" t="s">
        <v>875</v>
      </c>
    </row>
    <row r="903" spans="1:4" ht="11.25">
      <c r="A903" s="1" t="s">
        <v>2252</v>
      </c>
      <c r="B903" s="2">
        <v>-12.18335</v>
      </c>
      <c r="C903" s="2">
        <v>-130.99168333333333</v>
      </c>
      <c r="D903" s="149" t="s">
        <v>1029</v>
      </c>
    </row>
    <row r="904" spans="1:4" ht="11.25">
      <c r="A904" s="1" t="s">
        <v>876</v>
      </c>
      <c r="B904" s="2">
        <v>-16.748350000000002</v>
      </c>
      <c r="C904" s="2">
        <v>-80.00001666666667</v>
      </c>
      <c r="D904" s="149" t="s">
        <v>877</v>
      </c>
    </row>
    <row r="905" spans="1:4" ht="11.25">
      <c r="A905" s="1" t="s">
        <v>878</v>
      </c>
      <c r="B905" s="2">
        <v>-8.07335</v>
      </c>
      <c r="C905" s="2">
        <v>-131.32668333333334</v>
      </c>
      <c r="D905" s="149" t="s">
        <v>879</v>
      </c>
    </row>
    <row r="906" spans="1:4" ht="11.25">
      <c r="A906" s="1" t="s">
        <v>880</v>
      </c>
      <c r="B906" s="2">
        <v>-23.635016666666665</v>
      </c>
      <c r="C906" s="2">
        <v>-159.51335</v>
      </c>
      <c r="D906" s="149" t="s">
        <v>881</v>
      </c>
    </row>
    <row r="907" spans="1:4" ht="11.25">
      <c r="A907" s="1" t="s">
        <v>2253</v>
      </c>
      <c r="B907" s="2">
        <v>-33.84168333333333</v>
      </c>
      <c r="C907" s="2">
        <v>-151.14668333333333</v>
      </c>
      <c r="D907" s="149" t="s">
        <v>1030</v>
      </c>
    </row>
    <row r="908" spans="1:4" ht="11.25">
      <c r="A908" s="1" t="s">
        <v>7905</v>
      </c>
      <c r="B908" s="2">
        <v>-12.265299999999998</v>
      </c>
      <c r="C908" s="2">
        <v>-136.8161333333333</v>
      </c>
      <c r="D908" s="149" t="s">
        <v>7906</v>
      </c>
    </row>
    <row r="909" spans="1:4" ht="11.25">
      <c r="A909" s="1" t="s">
        <v>6105</v>
      </c>
      <c r="B909" s="2">
        <v>-41.288349999999994</v>
      </c>
      <c r="C909" s="2">
        <v>-146.97168333333335</v>
      </c>
      <c r="D909" s="149" t="s">
        <v>1031</v>
      </c>
    </row>
    <row r="910" spans="1:4" ht="11.25">
      <c r="A910" s="1" t="s">
        <v>7907</v>
      </c>
      <c r="B910" s="2">
        <v>-12.270299999999999</v>
      </c>
      <c r="C910" s="2">
        <v>-136.82446666666664</v>
      </c>
      <c r="D910" s="149" t="s">
        <v>7908</v>
      </c>
    </row>
    <row r="911" spans="1:4" ht="11.25">
      <c r="A911" s="1" t="s">
        <v>7909</v>
      </c>
      <c r="B911" s="2">
        <v>-12.265016666666668</v>
      </c>
      <c r="C911" s="2">
        <v>-136.8161333333333</v>
      </c>
      <c r="D911" s="149" t="s">
        <v>7906</v>
      </c>
    </row>
    <row r="912" spans="1:4" ht="11.25">
      <c r="A912" s="1" t="s">
        <v>6106</v>
      </c>
      <c r="B912" s="2">
        <v>-27.445016666666664</v>
      </c>
      <c r="C912" s="2">
        <v>-153.10001666666668</v>
      </c>
      <c r="D912" s="149" t="s">
        <v>1032</v>
      </c>
    </row>
    <row r="913" spans="1:4" ht="11.25">
      <c r="A913" s="1" t="s">
        <v>6107</v>
      </c>
      <c r="B913" s="2">
        <v>-31.020016666666667</v>
      </c>
      <c r="C913" s="2">
        <v>-150.5716833333333</v>
      </c>
      <c r="D913" s="149" t="s">
        <v>6997</v>
      </c>
    </row>
    <row r="914" spans="1:4" ht="11.25">
      <c r="A914" s="1" t="s">
        <v>6108</v>
      </c>
      <c r="B914" s="2">
        <v>-23.85835</v>
      </c>
      <c r="C914" s="2">
        <v>-133.80001666666666</v>
      </c>
      <c r="D914" s="149" t="s">
        <v>3354</v>
      </c>
    </row>
    <row r="915" spans="1:4" ht="11.25">
      <c r="A915" s="1" t="s">
        <v>6109</v>
      </c>
      <c r="B915" s="2">
        <v>-27.22001666666667</v>
      </c>
      <c r="C915" s="2">
        <v>-151.88834999999997</v>
      </c>
      <c r="D915" s="149" t="s">
        <v>3355</v>
      </c>
    </row>
    <row r="916" spans="1:4" ht="11.25">
      <c r="A916" s="1" t="s">
        <v>6110</v>
      </c>
      <c r="B916" s="2">
        <v>-34.96335</v>
      </c>
      <c r="C916" s="2">
        <v>-147.51668333333333</v>
      </c>
      <c r="D916" s="149" t="s">
        <v>3356</v>
      </c>
    </row>
    <row r="917" spans="1:4" ht="11.25">
      <c r="A917" s="1" t="s">
        <v>882</v>
      </c>
      <c r="B917" s="2">
        <v>-31.800016666666668</v>
      </c>
      <c r="C917" s="2">
        <v>-116.00668333333333</v>
      </c>
      <c r="D917" s="149" t="s">
        <v>883</v>
      </c>
    </row>
    <row r="918" spans="1:4" ht="11.25">
      <c r="A918" s="1" t="s">
        <v>884</v>
      </c>
      <c r="B918" s="2">
        <v>-33.84835</v>
      </c>
      <c r="C918" s="2">
        <v>-151.26168333333337</v>
      </c>
      <c r="D918" s="149" t="s">
        <v>885</v>
      </c>
    </row>
    <row r="919" spans="1:4" ht="11.25">
      <c r="A919" s="1" t="s">
        <v>886</v>
      </c>
      <c r="B919" s="2">
        <v>-32.62835</v>
      </c>
      <c r="C919" s="2">
        <v>-118.79668333333333</v>
      </c>
      <c r="D919" s="149" t="s">
        <v>887</v>
      </c>
    </row>
    <row r="920" spans="1:4" ht="11.25">
      <c r="A920" s="1" t="s">
        <v>7852</v>
      </c>
      <c r="B920" s="2">
        <v>-35.168350000000004</v>
      </c>
      <c r="C920" s="2">
        <v>-149.06835</v>
      </c>
      <c r="D920" s="149" t="s">
        <v>3357</v>
      </c>
    </row>
    <row r="921" spans="1:4" ht="11.25">
      <c r="A921" s="1" t="s">
        <v>888</v>
      </c>
      <c r="B921" s="2">
        <v>-26.841683333333332</v>
      </c>
      <c r="C921" s="2">
        <v>-114.18001666666666</v>
      </c>
      <c r="D921" s="149" t="s">
        <v>889</v>
      </c>
    </row>
    <row r="922" spans="1:4" ht="11.25">
      <c r="A922" s="1" t="s">
        <v>890</v>
      </c>
      <c r="B922" s="2">
        <v>-24.155016666666665</v>
      </c>
      <c r="C922" s="2">
        <v>-143.47001666666668</v>
      </c>
      <c r="D922" s="149" t="s">
        <v>891</v>
      </c>
    </row>
    <row r="923" spans="1:4" ht="11.25">
      <c r="A923" s="1" t="s">
        <v>892</v>
      </c>
      <c r="B923" s="2">
        <v>-15.14335</v>
      </c>
      <c r="C923" s="2">
        <v>-138.34501666666665</v>
      </c>
      <c r="D923" s="149" t="s">
        <v>893</v>
      </c>
    </row>
    <row r="924" spans="1:4" ht="11.25">
      <c r="A924" s="1" t="s">
        <v>894</v>
      </c>
      <c r="B924" s="2">
        <v>-12.90335</v>
      </c>
      <c r="C924" s="2">
        <v>-129.63335</v>
      </c>
      <c r="D924" s="149" t="s">
        <v>895</v>
      </c>
    </row>
    <row r="925" spans="1:4" ht="11.25">
      <c r="A925" s="1" t="s">
        <v>896</v>
      </c>
      <c r="B925" s="2">
        <v>-34.96335</v>
      </c>
      <c r="C925" s="2">
        <v>-148.02668333333332</v>
      </c>
      <c r="D925" s="149" t="s">
        <v>2061</v>
      </c>
    </row>
    <row r="926" spans="1:4" ht="11.25">
      <c r="A926" s="1" t="s">
        <v>2062</v>
      </c>
      <c r="B926" s="2">
        <v>-21.006683333333335</v>
      </c>
      <c r="C926" s="2">
        <v>-148.77835</v>
      </c>
      <c r="D926" s="149" t="s">
        <v>0</v>
      </c>
    </row>
    <row r="927" spans="1:4" ht="11.25">
      <c r="A927" s="1" t="s">
        <v>1</v>
      </c>
      <c r="B927" s="2">
        <v>-37.783350000000006</v>
      </c>
      <c r="C927" s="2">
        <v>-145.28001666666668</v>
      </c>
      <c r="D927" s="149" t="s">
        <v>3082</v>
      </c>
    </row>
    <row r="928" spans="1:4" ht="11.25">
      <c r="A928" s="1" t="s">
        <v>7853</v>
      </c>
      <c r="B928" s="2">
        <v>-33.08335</v>
      </c>
      <c r="C928" s="2">
        <v>-115.90001666666666</v>
      </c>
      <c r="D928" s="149" t="s">
        <v>4759</v>
      </c>
    </row>
    <row r="929" spans="1:4" ht="11.25">
      <c r="A929" s="1" t="s">
        <v>7854</v>
      </c>
      <c r="B929" s="2">
        <v>-28.358349999999998</v>
      </c>
      <c r="C929" s="2">
        <v>-153.58001666666664</v>
      </c>
      <c r="D929" s="149" t="s">
        <v>4760</v>
      </c>
    </row>
    <row r="930" spans="1:4" ht="11.25">
      <c r="A930" s="1" t="s">
        <v>3083</v>
      </c>
      <c r="B930" s="2">
        <v>-26.480016666666668</v>
      </c>
      <c r="C930" s="2">
        <v>-151.92835</v>
      </c>
      <c r="D930" s="149" t="s">
        <v>3084</v>
      </c>
    </row>
    <row r="931" spans="1:4" ht="11.25">
      <c r="A931" s="1" t="s">
        <v>3085</v>
      </c>
      <c r="B931" s="2">
        <v>-19.06668333333333</v>
      </c>
      <c r="C931" s="2">
        <v>-146.94501666666667</v>
      </c>
      <c r="D931" s="149" t="s">
        <v>3086</v>
      </c>
    </row>
    <row r="932" spans="1:4" ht="11.25">
      <c r="A932" s="1" t="s">
        <v>3087</v>
      </c>
      <c r="B932" s="2">
        <v>-37.55168333333333</v>
      </c>
      <c r="C932" s="2">
        <v>-145.23668333333333</v>
      </c>
      <c r="D932" s="149" t="s">
        <v>3088</v>
      </c>
    </row>
    <row r="933" spans="1:4" ht="11.25">
      <c r="A933" s="1" t="s">
        <v>7910</v>
      </c>
      <c r="B933" s="2">
        <v>-34.54223333333333</v>
      </c>
      <c r="C933" s="2">
        <v>-144.83280000000002</v>
      </c>
      <c r="D933" s="149" t="s">
        <v>7911</v>
      </c>
    </row>
    <row r="934" spans="1:4" ht="11.25">
      <c r="A934" s="1" t="s">
        <v>7855</v>
      </c>
      <c r="B934" s="2">
        <v>-20.283350000000002</v>
      </c>
      <c r="C934" s="2">
        <v>-149.08334999999997</v>
      </c>
      <c r="D934" s="149" t="s">
        <v>924</v>
      </c>
    </row>
    <row r="935" spans="1:4" ht="11.25">
      <c r="A935" s="1" t="s">
        <v>7912</v>
      </c>
      <c r="B935" s="2">
        <v>-25.324183333333334</v>
      </c>
      <c r="C935" s="2">
        <v>-152.88306666666668</v>
      </c>
      <c r="D935" s="149" t="s">
        <v>5118</v>
      </c>
    </row>
    <row r="936" spans="1:4" ht="11.25">
      <c r="A936" s="1" t="s">
        <v>7856</v>
      </c>
      <c r="B936" s="2">
        <v>-33.85334999999999</v>
      </c>
      <c r="C936" s="2">
        <v>-151.20835</v>
      </c>
      <c r="D936" s="149" t="s">
        <v>2105</v>
      </c>
    </row>
    <row r="937" spans="1:4" ht="11.25">
      <c r="A937" s="1" t="s">
        <v>5119</v>
      </c>
      <c r="B937" s="2">
        <v>-42.84723333333333</v>
      </c>
      <c r="C937" s="2">
        <v>-147.52668333333335</v>
      </c>
      <c r="D937" s="149" t="s">
        <v>5120</v>
      </c>
    </row>
    <row r="938" spans="1:4" ht="11.25">
      <c r="A938" s="1" t="s">
        <v>5121</v>
      </c>
      <c r="B938" s="2">
        <v>-35.625016666666674</v>
      </c>
      <c r="C938" s="2">
        <v>-147.46723333333333</v>
      </c>
      <c r="D938" s="149" t="s">
        <v>5122</v>
      </c>
    </row>
    <row r="939" spans="1:4" ht="11.25">
      <c r="A939" s="1" t="s">
        <v>7857</v>
      </c>
      <c r="B939" s="2">
        <v>-35.730016666666664</v>
      </c>
      <c r="C939" s="2">
        <v>-147.32501666666667</v>
      </c>
      <c r="D939" s="149" t="s">
        <v>3970</v>
      </c>
    </row>
    <row r="940" spans="1:4" ht="11.25">
      <c r="A940" s="1" t="s">
        <v>5123</v>
      </c>
      <c r="B940" s="2">
        <v>-42.81223333333334</v>
      </c>
      <c r="C940" s="2">
        <v>-147.47946666666667</v>
      </c>
      <c r="D940" s="149" t="s">
        <v>5120</v>
      </c>
    </row>
    <row r="941" spans="1:4" ht="11.25">
      <c r="A941" s="1" t="s">
        <v>7858</v>
      </c>
      <c r="B941" s="2">
        <v>-21.280016666666665</v>
      </c>
      <c r="C941" s="2">
        <v>-149.05001666666666</v>
      </c>
      <c r="D941" s="149" t="s">
        <v>3971</v>
      </c>
    </row>
    <row r="942" spans="1:4" ht="11.25">
      <c r="A942" s="1" t="s">
        <v>5124</v>
      </c>
      <c r="B942" s="2">
        <v>-42.84723333333333</v>
      </c>
      <c r="C942" s="2">
        <v>-147.52668333333335</v>
      </c>
      <c r="D942" s="149" t="s">
        <v>5120</v>
      </c>
    </row>
    <row r="943" spans="1:4" ht="11.25">
      <c r="A943" s="1" t="s">
        <v>7859</v>
      </c>
      <c r="B943" s="2">
        <v>-27.27335</v>
      </c>
      <c r="C943" s="2">
        <v>-153.07168333333334</v>
      </c>
      <c r="D943" s="149" t="s">
        <v>3229</v>
      </c>
    </row>
    <row r="944" spans="1:4" ht="11.25">
      <c r="A944" s="1" t="s">
        <v>7860</v>
      </c>
      <c r="B944" s="2">
        <v>-42.88334999999999</v>
      </c>
      <c r="C944" s="2">
        <v>-147.33335</v>
      </c>
      <c r="D944" s="149" t="s">
        <v>3230</v>
      </c>
    </row>
    <row r="945" spans="1:4" ht="11.25">
      <c r="A945" s="1" t="s">
        <v>7861</v>
      </c>
      <c r="B945" s="2">
        <v>-34.38335</v>
      </c>
      <c r="C945" s="2">
        <v>-119.56668333333334</v>
      </c>
      <c r="D945" s="149" t="s">
        <v>3231</v>
      </c>
    </row>
    <row r="946" spans="1:4" ht="11.25">
      <c r="A946" s="1" t="s">
        <v>7862</v>
      </c>
      <c r="B946" s="2">
        <v>-28.050016666666668</v>
      </c>
      <c r="C946" s="2">
        <v>-153.28668333333334</v>
      </c>
      <c r="D946" s="149" t="s">
        <v>3232</v>
      </c>
    </row>
    <row r="947" spans="1:4" ht="11.25">
      <c r="A947" s="1" t="s">
        <v>3089</v>
      </c>
      <c r="B947" s="2">
        <v>-13.146683333333334</v>
      </c>
      <c r="C947" s="2">
        <v>-140.00001666666668</v>
      </c>
      <c r="D947" s="149" t="s">
        <v>3090</v>
      </c>
    </row>
    <row r="948" spans="1:4" ht="11.25">
      <c r="A948" s="1" t="s">
        <v>7863</v>
      </c>
      <c r="B948" s="2">
        <v>-36.91668333333333</v>
      </c>
      <c r="C948" s="2">
        <v>-144.70001666666664</v>
      </c>
      <c r="D948" s="149" t="s">
        <v>2184</v>
      </c>
    </row>
    <row r="949" spans="1:4" ht="11.25">
      <c r="A949" s="1" t="s">
        <v>3091</v>
      </c>
      <c r="B949" s="2">
        <v>-33.00501666666667</v>
      </c>
      <c r="C949" s="2">
        <v>-120.51501666666667</v>
      </c>
      <c r="D949" s="149" t="s">
        <v>3092</v>
      </c>
    </row>
    <row r="950" spans="1:4" ht="11.25">
      <c r="A950" s="1" t="s">
        <v>7864</v>
      </c>
      <c r="B950" s="2">
        <v>-27.550016666666668</v>
      </c>
      <c r="C950" s="2">
        <v>-152.13334999999998</v>
      </c>
      <c r="D950" s="149" t="s">
        <v>2185</v>
      </c>
    </row>
    <row r="951" spans="1:4" ht="11.25">
      <c r="A951" s="1" t="s">
        <v>3093</v>
      </c>
      <c r="B951" s="2">
        <v>-15.170016666666667</v>
      </c>
      <c r="C951" s="2">
        <v>-131.73668333333336</v>
      </c>
      <c r="D951" s="149" t="s">
        <v>3094</v>
      </c>
    </row>
    <row r="952" spans="1:4" ht="11.25">
      <c r="A952" s="1" t="s">
        <v>3095</v>
      </c>
      <c r="B952" s="2">
        <v>-40.000016666666674</v>
      </c>
      <c r="C952" s="2">
        <v>-146.86001666666667</v>
      </c>
      <c r="D952" s="149" t="s">
        <v>3096</v>
      </c>
    </row>
    <row r="953" spans="1:4" ht="11.25">
      <c r="A953" s="1" t="s">
        <v>3097</v>
      </c>
      <c r="B953" s="2">
        <v>-13.243350000000001</v>
      </c>
      <c r="C953" s="2">
        <v>-129.82668333333336</v>
      </c>
      <c r="D953" s="149" t="s">
        <v>3098</v>
      </c>
    </row>
    <row r="954" spans="1:4" ht="11.25">
      <c r="A954" s="1" t="s">
        <v>6851</v>
      </c>
      <c r="B954" s="2">
        <v>-17.22001666666667</v>
      </c>
      <c r="C954" s="2">
        <v>-145.90501666666668</v>
      </c>
      <c r="D954" s="149" t="s">
        <v>6852</v>
      </c>
    </row>
    <row r="955" spans="1:4" ht="11.25">
      <c r="A955" s="1" t="s">
        <v>7865</v>
      </c>
      <c r="B955" s="2">
        <v>-35.525016666666666</v>
      </c>
      <c r="C955" s="2">
        <v>-147.03335</v>
      </c>
      <c r="D955" s="149" t="s">
        <v>131</v>
      </c>
    </row>
    <row r="956" spans="1:4" ht="11.25">
      <c r="A956" s="1" t="s">
        <v>6853</v>
      </c>
      <c r="B956" s="2">
        <v>-16.54668333333333</v>
      </c>
      <c r="C956" s="2">
        <v>-144.44334999999998</v>
      </c>
      <c r="D956" s="149" t="s">
        <v>6854</v>
      </c>
    </row>
    <row r="957" spans="1:4" ht="11.25">
      <c r="A957" s="1" t="s">
        <v>6855</v>
      </c>
      <c r="B957" s="2">
        <v>-27.33335</v>
      </c>
      <c r="C957" s="2">
        <v>-154.00001666666668</v>
      </c>
      <c r="D957" s="149" t="s">
        <v>6856</v>
      </c>
    </row>
    <row r="958" spans="1:4" ht="11.25">
      <c r="A958" s="1" t="s">
        <v>6857</v>
      </c>
      <c r="B958" s="2">
        <v>-42.50001666666667</v>
      </c>
      <c r="C958" s="2">
        <v>-150.9250166666667</v>
      </c>
      <c r="D958" s="149" t="s">
        <v>6858</v>
      </c>
    </row>
    <row r="959" spans="1:4" ht="11.25">
      <c r="A959" s="1" t="s">
        <v>5378</v>
      </c>
      <c r="B959" s="2">
        <v>-37.98335</v>
      </c>
      <c r="C959" s="2">
        <v>-146.76668333333336</v>
      </c>
      <c r="D959" s="149" t="s">
        <v>132</v>
      </c>
    </row>
    <row r="960" spans="1:4" ht="11.25">
      <c r="A960" s="1" t="s">
        <v>5379</v>
      </c>
      <c r="B960" s="2">
        <v>-24.35001666666667</v>
      </c>
      <c r="C960" s="2">
        <v>-133.43335</v>
      </c>
      <c r="D960" s="149" t="s">
        <v>6990</v>
      </c>
    </row>
    <row r="961" spans="1:4" ht="11.25">
      <c r="A961" s="1" t="s">
        <v>5380</v>
      </c>
      <c r="B961" s="2">
        <v>-34.95335</v>
      </c>
      <c r="C961" s="2">
        <v>-139.01835</v>
      </c>
      <c r="D961" s="149" t="s">
        <v>6991</v>
      </c>
    </row>
    <row r="962" spans="1:4" ht="11.25">
      <c r="A962" s="1" t="s">
        <v>5125</v>
      </c>
      <c r="B962" s="2">
        <v>-10.591966666666668</v>
      </c>
      <c r="C962" s="2">
        <v>-142.29251666666667</v>
      </c>
      <c r="D962" s="149" t="s">
        <v>975</v>
      </c>
    </row>
    <row r="963" spans="1:4" ht="11.25">
      <c r="A963" s="1" t="s">
        <v>6859</v>
      </c>
      <c r="B963" s="2">
        <v>-31.645016666666667</v>
      </c>
      <c r="C963" s="2">
        <v>-148.48668333333333</v>
      </c>
      <c r="D963" s="149" t="s">
        <v>6860</v>
      </c>
    </row>
    <row r="964" spans="1:4" ht="11.25">
      <c r="A964" s="1" t="s">
        <v>5381</v>
      </c>
      <c r="B964" s="2">
        <v>-20.566683333333334</v>
      </c>
      <c r="C964" s="2">
        <v>-139.48335</v>
      </c>
      <c r="D964" s="149" t="s">
        <v>6992</v>
      </c>
    </row>
    <row r="965" spans="1:4" ht="11.25">
      <c r="A965" s="1" t="s">
        <v>5382</v>
      </c>
      <c r="B965" s="2">
        <v>-27.150016666666666</v>
      </c>
      <c r="C965" s="2">
        <v>-153.84668333333335</v>
      </c>
      <c r="D965" s="149" t="s">
        <v>6993</v>
      </c>
    </row>
    <row r="966" spans="1:4" ht="11.25">
      <c r="A966" s="1" t="s">
        <v>6861</v>
      </c>
      <c r="B966" s="2">
        <v>-34.91001666666667</v>
      </c>
      <c r="C966" s="2">
        <v>-138.94834999999998</v>
      </c>
      <c r="D966" s="149" t="s">
        <v>290</v>
      </c>
    </row>
    <row r="967" spans="1:4" ht="11.25">
      <c r="A967" s="1" t="s">
        <v>291</v>
      </c>
      <c r="B967" s="2">
        <v>-33.71001666666666</v>
      </c>
      <c r="C967" s="2">
        <v>-125.00001666666667</v>
      </c>
      <c r="D967" s="149" t="s">
        <v>292</v>
      </c>
    </row>
    <row r="968" spans="1:4" ht="11.25">
      <c r="A968" s="1" t="s">
        <v>5383</v>
      </c>
      <c r="B968" s="2">
        <v>-31.930016666666667</v>
      </c>
      <c r="C968" s="2">
        <v>-115.82501666666666</v>
      </c>
      <c r="D968" s="149" t="s">
        <v>6194</v>
      </c>
    </row>
    <row r="969" spans="1:4" ht="11.25">
      <c r="A969" s="1" t="s">
        <v>976</v>
      </c>
      <c r="B969" s="2">
        <v>-18.230016666666668</v>
      </c>
      <c r="C969" s="2">
        <v>-127.6664</v>
      </c>
      <c r="D969" s="149" t="s">
        <v>977</v>
      </c>
    </row>
    <row r="970" spans="1:4" ht="11.25">
      <c r="A970" s="1" t="s">
        <v>978</v>
      </c>
      <c r="B970" s="2">
        <v>-20.351133333333333</v>
      </c>
      <c r="C970" s="2">
        <v>-148.95585</v>
      </c>
      <c r="D970" s="149" t="s">
        <v>979</v>
      </c>
    </row>
    <row r="971" spans="1:4" ht="11.25">
      <c r="A971" s="1" t="s">
        <v>1593</v>
      </c>
      <c r="B971" s="2">
        <v>-37.64918333333333</v>
      </c>
      <c r="C971" s="2">
        <v>-142.05780000000001</v>
      </c>
      <c r="D971" s="149" t="s">
        <v>1594</v>
      </c>
    </row>
    <row r="972" spans="1:4" ht="11.25">
      <c r="A972" s="1" t="s">
        <v>5384</v>
      </c>
      <c r="B972" s="2">
        <v>-10.53335</v>
      </c>
      <c r="C972" s="2">
        <v>-142.21668333333332</v>
      </c>
      <c r="D972" s="149" t="s">
        <v>7003</v>
      </c>
    </row>
    <row r="973" spans="1:4" ht="11.25">
      <c r="A973" s="1" t="s">
        <v>5385</v>
      </c>
      <c r="B973" s="2">
        <v>-27.358349999999998</v>
      </c>
      <c r="C973" s="2">
        <v>-152.06668333333332</v>
      </c>
      <c r="D973" s="149" t="s">
        <v>7004</v>
      </c>
    </row>
    <row r="974" spans="1:4" ht="11.25">
      <c r="A974" s="1" t="s">
        <v>1595</v>
      </c>
      <c r="B974" s="2">
        <v>-20.356966666666665</v>
      </c>
      <c r="C974" s="2">
        <v>-148.94918333333334</v>
      </c>
      <c r="D974" s="149" t="s">
        <v>979</v>
      </c>
    </row>
    <row r="975" spans="1:4" ht="11.25">
      <c r="A975" s="1" t="s">
        <v>1596</v>
      </c>
      <c r="B975" s="2">
        <v>-20.351133333333333</v>
      </c>
      <c r="C975" s="2">
        <v>-148.95585</v>
      </c>
      <c r="D975" s="149" t="s">
        <v>979</v>
      </c>
    </row>
    <row r="976" spans="1:14" ht="11.25">
      <c r="A976" s="1" t="s">
        <v>1961</v>
      </c>
      <c r="B976" s="2">
        <v>-15.733333333333333</v>
      </c>
      <c r="C976" s="2">
        <v>-127.83333333333333</v>
      </c>
      <c r="D976" s="149" t="s">
        <v>3701</v>
      </c>
      <c r="E976" s="2">
        <v>40</v>
      </c>
      <c r="F976" s="2" t="s">
        <v>3702</v>
      </c>
      <c r="G976" s="2" t="s">
        <v>3703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</row>
    <row r="977" spans="1:4" ht="11.25">
      <c r="A977" s="1" t="s">
        <v>5386</v>
      </c>
      <c r="B977" s="2">
        <v>-34.19168333333333</v>
      </c>
      <c r="C977" s="2">
        <v>-150.97501666666668</v>
      </c>
      <c r="D977" s="149" t="s">
        <v>7005</v>
      </c>
    </row>
    <row r="978" spans="1:4" ht="11.25">
      <c r="A978" s="1" t="s">
        <v>5387</v>
      </c>
      <c r="B978" s="2">
        <v>-18.36668333333333</v>
      </c>
      <c r="C978" s="2">
        <v>-146.25001666666668</v>
      </c>
      <c r="D978" s="149" t="s">
        <v>6617</v>
      </c>
    </row>
    <row r="979" spans="1:4" ht="11.25">
      <c r="A979" s="1" t="s">
        <v>293</v>
      </c>
      <c r="B979" s="2">
        <v>-37.99335</v>
      </c>
      <c r="C979" s="2">
        <v>-144.86168333333333</v>
      </c>
      <c r="D979" s="149" t="s">
        <v>294</v>
      </c>
    </row>
    <row r="980" spans="1:4" ht="11.25">
      <c r="A980" s="1" t="s">
        <v>295</v>
      </c>
      <c r="B980" s="2">
        <v>-12.000016666666665</v>
      </c>
      <c r="C980" s="2">
        <v>-153.15835</v>
      </c>
      <c r="D980" s="149" t="s">
        <v>296</v>
      </c>
    </row>
    <row r="981" spans="1:4" ht="11.25">
      <c r="A981" s="1" t="s">
        <v>297</v>
      </c>
      <c r="B981" s="2">
        <v>-33.80501666666667</v>
      </c>
      <c r="C981" s="2">
        <v>-139.70335</v>
      </c>
      <c r="D981" s="149" t="s">
        <v>298</v>
      </c>
    </row>
    <row r="982" spans="1:4" ht="11.25">
      <c r="A982" s="1" t="s">
        <v>299</v>
      </c>
      <c r="B982" s="2">
        <v>-13.268349999999998</v>
      </c>
      <c r="C982" s="2">
        <v>-131.96501666666668</v>
      </c>
      <c r="D982" s="149" t="s">
        <v>300</v>
      </c>
    </row>
    <row r="983" spans="1:4" ht="11.25">
      <c r="A983" s="1" t="s">
        <v>301</v>
      </c>
      <c r="B983" s="2">
        <v>-33.89001666666667</v>
      </c>
      <c r="C983" s="2">
        <v>-149.58168333333333</v>
      </c>
      <c r="D983" s="149" t="s">
        <v>302</v>
      </c>
    </row>
    <row r="984" spans="1:4" ht="11.25">
      <c r="A984" s="1" t="s">
        <v>303</v>
      </c>
      <c r="B984" s="2">
        <v>-13.621683333333335</v>
      </c>
      <c r="C984" s="2">
        <v>-138.00001666666668</v>
      </c>
      <c r="D984" s="149" t="s">
        <v>304</v>
      </c>
    </row>
    <row r="985" spans="1:4" ht="11.25">
      <c r="A985" s="1" t="s">
        <v>305</v>
      </c>
      <c r="B985" s="2">
        <v>-26.85335</v>
      </c>
      <c r="C985" s="2">
        <v>-153.17668333333333</v>
      </c>
      <c r="D985" s="149" t="s">
        <v>306</v>
      </c>
    </row>
    <row r="986" spans="1:4" ht="11.25">
      <c r="A986" s="1" t="s">
        <v>2345</v>
      </c>
      <c r="B986" s="2">
        <v>-34.11668333333334</v>
      </c>
      <c r="C986" s="2">
        <v>-128.00001666666668</v>
      </c>
      <c r="D986" s="149" t="s">
        <v>2276</v>
      </c>
    </row>
    <row r="987" spans="1:4" ht="11.25">
      <c r="A987" s="1" t="s">
        <v>5388</v>
      </c>
      <c r="B987" s="2">
        <v>-16.500016666666667</v>
      </c>
      <c r="C987" s="2">
        <v>-148.00001666666668</v>
      </c>
      <c r="D987" s="149" t="s">
        <v>6618</v>
      </c>
    </row>
    <row r="988" spans="1:4" ht="11.25">
      <c r="A988" s="1" t="s">
        <v>2277</v>
      </c>
      <c r="B988" s="2">
        <v>-34.415016666666666</v>
      </c>
      <c r="C988" s="2">
        <v>-119.57668333333335</v>
      </c>
      <c r="D988" s="149" t="s">
        <v>2278</v>
      </c>
    </row>
    <row r="989" spans="1:4" ht="11.25">
      <c r="A989" s="1" t="s">
        <v>2279</v>
      </c>
      <c r="B989" s="2">
        <v>-21.948349999999998</v>
      </c>
      <c r="C989" s="2">
        <v>-118.12835</v>
      </c>
      <c r="D989" s="149" t="s">
        <v>7079</v>
      </c>
    </row>
    <row r="990" spans="1:4" ht="11.25">
      <c r="A990" s="1" t="s">
        <v>1597</v>
      </c>
      <c r="B990" s="2">
        <v>-18.330849999999998</v>
      </c>
      <c r="C990" s="2">
        <v>-130.63723333333334</v>
      </c>
      <c r="D990" s="149" t="s">
        <v>1598</v>
      </c>
    </row>
    <row r="991" spans="1:4" ht="11.25">
      <c r="A991" s="1" t="s">
        <v>7080</v>
      </c>
      <c r="B991" s="2">
        <v>-37.65168333333334</v>
      </c>
      <c r="C991" s="2">
        <v>-144.69501666666667</v>
      </c>
      <c r="D991" s="149" t="s">
        <v>7081</v>
      </c>
    </row>
    <row r="992" spans="1:4" ht="11.25">
      <c r="A992" s="1" t="s">
        <v>5389</v>
      </c>
      <c r="B992" s="2">
        <v>-20.650016666666666</v>
      </c>
      <c r="C992" s="2">
        <v>-130.31668333333334</v>
      </c>
      <c r="D992" s="149" t="s">
        <v>6619</v>
      </c>
    </row>
    <row r="993" spans="1:4" ht="11.25">
      <c r="A993" s="1" t="s">
        <v>7082</v>
      </c>
      <c r="B993" s="2">
        <v>-22.49335</v>
      </c>
      <c r="C993" s="2">
        <v>-142.97001666666665</v>
      </c>
      <c r="D993" s="149" t="s">
        <v>7083</v>
      </c>
    </row>
    <row r="994" spans="1:4" ht="11.25">
      <c r="A994" s="1" t="s">
        <v>7084</v>
      </c>
      <c r="B994" s="2">
        <v>-16.06335</v>
      </c>
      <c r="C994" s="2">
        <v>-131.70335</v>
      </c>
      <c r="D994" s="149" t="s">
        <v>7085</v>
      </c>
    </row>
    <row r="995" spans="1:4" ht="11.25">
      <c r="A995" s="1" t="s">
        <v>7086</v>
      </c>
      <c r="B995" s="2">
        <v>-34.766683333333326</v>
      </c>
      <c r="C995" s="2">
        <v>-147.61001666666664</v>
      </c>
      <c r="D995" s="149" t="s">
        <v>7087</v>
      </c>
    </row>
    <row r="996" spans="1:4" ht="11.25">
      <c r="A996" s="1" t="s">
        <v>3795</v>
      </c>
      <c r="B996" s="2">
        <v>-12.32835</v>
      </c>
      <c r="C996" s="2">
        <v>-131.01668333333333</v>
      </c>
      <c r="D996" s="149" t="s">
        <v>5691</v>
      </c>
    </row>
    <row r="997" spans="1:4" ht="11.25">
      <c r="A997" s="1" t="s">
        <v>3796</v>
      </c>
      <c r="B997" s="2">
        <v>-21.278350000000003</v>
      </c>
      <c r="C997" s="2">
        <v>-149.2916833333333</v>
      </c>
      <c r="D997" s="149" t="s">
        <v>5692</v>
      </c>
    </row>
    <row r="998" spans="1:4" ht="11.25">
      <c r="A998" s="1" t="s">
        <v>3797</v>
      </c>
      <c r="B998" s="2">
        <v>-29.000016666666667</v>
      </c>
      <c r="C998" s="2">
        <v>-144.4000166666667</v>
      </c>
      <c r="D998" s="149" t="s">
        <v>5693</v>
      </c>
    </row>
    <row r="999" spans="1:4" ht="11.25">
      <c r="A999" s="1" t="s">
        <v>3798</v>
      </c>
      <c r="B999" s="2">
        <v>-32.00168333333333</v>
      </c>
      <c r="C999" s="2">
        <v>-116.22668333333333</v>
      </c>
      <c r="D999" s="149" t="s">
        <v>5694</v>
      </c>
    </row>
    <row r="1000" spans="1:4" ht="11.25">
      <c r="A1000" s="1" t="s">
        <v>1599</v>
      </c>
      <c r="B1000" s="2">
        <v>-36.67196666666666</v>
      </c>
      <c r="C1000" s="2">
        <v>-142.16806666666668</v>
      </c>
      <c r="D1000" s="149" t="s">
        <v>1600</v>
      </c>
    </row>
    <row r="1001" spans="1:4" ht="11.25">
      <c r="A1001" s="1" t="s">
        <v>3799</v>
      </c>
      <c r="B1001" s="2">
        <v>-41.50835000000001</v>
      </c>
      <c r="C1001" s="2">
        <v>-147.05835</v>
      </c>
      <c r="D1001" s="149" t="s">
        <v>4597</v>
      </c>
    </row>
    <row r="1002" spans="1:4" ht="11.25">
      <c r="A1002" s="1" t="s">
        <v>3800</v>
      </c>
      <c r="B1002" s="2">
        <v>-16.51668333333333</v>
      </c>
      <c r="C1002" s="2">
        <v>-146.01668333333333</v>
      </c>
      <c r="D1002" s="149" t="s">
        <v>4598</v>
      </c>
    </row>
    <row r="1003" spans="1:4" ht="11.25">
      <c r="A1003" s="1" t="s">
        <v>3801</v>
      </c>
      <c r="B1003" s="2">
        <v>-35.42168333333334</v>
      </c>
      <c r="C1003" s="2">
        <v>-149.4500166666667</v>
      </c>
      <c r="D1003" s="149" t="s">
        <v>4599</v>
      </c>
    </row>
    <row r="1004" spans="1:4" ht="11.25">
      <c r="A1004" s="1" t="s">
        <v>3802</v>
      </c>
      <c r="B1004" s="2">
        <v>-28.300016666666664</v>
      </c>
      <c r="C1004" s="2">
        <v>-145.18335</v>
      </c>
      <c r="D1004" s="149" t="s">
        <v>4600</v>
      </c>
    </row>
    <row r="1005" spans="1:4" ht="11.25">
      <c r="A1005" s="1" t="s">
        <v>3803</v>
      </c>
      <c r="B1005" s="2">
        <v>-33.69168333333334</v>
      </c>
      <c r="C1005" s="2">
        <v>-151.10668333333334</v>
      </c>
      <c r="D1005" s="149" t="s">
        <v>4601</v>
      </c>
    </row>
    <row r="1006" spans="1:7" ht="11.25">
      <c r="A1006" s="1" t="s">
        <v>1957</v>
      </c>
      <c r="B1006" s="2">
        <v>-19.168055555555558</v>
      </c>
      <c r="C1006" s="2">
        <v>-124.31666666666666</v>
      </c>
      <c r="D1006" s="149" t="s">
        <v>1958</v>
      </c>
      <c r="E1006" s="2">
        <v>600</v>
      </c>
      <c r="F1006" s="2" t="s">
        <v>1959</v>
      </c>
      <c r="G1006" s="2" t="s">
        <v>1960</v>
      </c>
    </row>
    <row r="1007" spans="1:4" ht="11.25">
      <c r="A1007" s="1" t="s">
        <v>1601</v>
      </c>
      <c r="B1007" s="2">
        <v>-20.820566666666664</v>
      </c>
      <c r="C1007" s="2">
        <v>-144.2291833333333</v>
      </c>
      <c r="D1007" s="149" t="s">
        <v>1602</v>
      </c>
    </row>
    <row r="1008" spans="1:4" ht="11.25">
      <c r="A1008" s="1" t="s">
        <v>1603</v>
      </c>
      <c r="B1008" s="2">
        <v>-20.814183333333336</v>
      </c>
      <c r="C1008" s="2">
        <v>-144.22306666666665</v>
      </c>
      <c r="D1008" s="149" t="s">
        <v>1602</v>
      </c>
    </row>
    <row r="1009" spans="1:4" ht="11.25">
      <c r="A1009" s="1" t="s">
        <v>2601</v>
      </c>
      <c r="B1009" s="2">
        <v>-31.320016666666668</v>
      </c>
      <c r="C1009" s="2">
        <v>-147.46668333333335</v>
      </c>
      <c r="D1009" s="149" t="s">
        <v>2602</v>
      </c>
    </row>
    <row r="1010" spans="1:4" ht="11.25">
      <c r="A1010" s="1" t="s">
        <v>2603</v>
      </c>
      <c r="B1010" s="2">
        <v>-34.495016666666665</v>
      </c>
      <c r="C1010" s="2">
        <v>-131.50001666666665</v>
      </c>
      <c r="D1010" s="149" t="s">
        <v>2604</v>
      </c>
    </row>
    <row r="1011" spans="1:4" ht="11.25">
      <c r="A1011" s="1" t="s">
        <v>3804</v>
      </c>
      <c r="B1011" s="2">
        <v>-18.84501666666667</v>
      </c>
      <c r="C1011" s="2">
        <v>-146.53835</v>
      </c>
      <c r="D1011" s="149" t="s">
        <v>3191</v>
      </c>
    </row>
    <row r="1012" spans="1:4" ht="11.25">
      <c r="A1012" s="1" t="s">
        <v>3805</v>
      </c>
      <c r="B1012" s="2">
        <v>-34.85001666666667</v>
      </c>
      <c r="C1012" s="2">
        <v>-138.70834999999997</v>
      </c>
      <c r="D1012" s="149" t="s">
        <v>4604</v>
      </c>
    </row>
    <row r="1013" spans="1:4" ht="11.25">
      <c r="A1013" s="1" t="s">
        <v>3806</v>
      </c>
      <c r="B1013" s="2">
        <v>-17.015016666666668</v>
      </c>
      <c r="C1013" s="2">
        <v>-145.76335</v>
      </c>
      <c r="D1013" s="149" t="s">
        <v>4605</v>
      </c>
    </row>
    <row r="1014" spans="1:4" ht="11.25">
      <c r="A1014" s="1" t="s">
        <v>3807</v>
      </c>
      <c r="B1014" s="2">
        <v>-35.976683333333334</v>
      </c>
      <c r="C1014" s="2">
        <v>-146.62501666666668</v>
      </c>
      <c r="D1014" s="149" t="s">
        <v>4606</v>
      </c>
    </row>
    <row r="1015" spans="1:4" ht="11.25">
      <c r="A1015" s="1" t="s">
        <v>1604</v>
      </c>
      <c r="B1015" s="2">
        <v>-12.4689</v>
      </c>
      <c r="C1015" s="2">
        <v>-131.04306666666665</v>
      </c>
      <c r="D1015" s="149" t="s">
        <v>4497</v>
      </c>
    </row>
    <row r="1016" spans="1:4" ht="11.25">
      <c r="A1016" s="1" t="s">
        <v>3808</v>
      </c>
      <c r="B1016" s="2">
        <v>-36.11168333333334</v>
      </c>
      <c r="C1016" s="2">
        <v>-147.02501666666666</v>
      </c>
      <c r="D1016" s="149" t="s">
        <v>4607</v>
      </c>
    </row>
    <row r="1017" spans="1:4" ht="11.25">
      <c r="A1017" s="1" t="s">
        <v>3809</v>
      </c>
      <c r="B1017" s="2">
        <v>-32.45001666666666</v>
      </c>
      <c r="C1017" s="2">
        <v>-118.86668333333333</v>
      </c>
      <c r="D1017" s="149" t="s">
        <v>5834</v>
      </c>
    </row>
    <row r="1018" spans="1:4" ht="11.25">
      <c r="A1018" s="1" t="s">
        <v>3810</v>
      </c>
      <c r="B1018" s="2">
        <v>-32.45001666666666</v>
      </c>
      <c r="C1018" s="2">
        <v>-118.86668333333333</v>
      </c>
      <c r="D1018" s="149" t="s">
        <v>5834</v>
      </c>
    </row>
    <row r="1019" spans="1:4" ht="11.25">
      <c r="A1019" s="1" t="s">
        <v>2605</v>
      </c>
      <c r="B1019" s="2">
        <v>-34.77168333333333</v>
      </c>
      <c r="C1019" s="2">
        <v>-135.00001666666668</v>
      </c>
      <c r="D1019" s="149" t="s">
        <v>2606</v>
      </c>
    </row>
    <row r="1020" spans="1:4" ht="11.25">
      <c r="A1020" s="1" t="s">
        <v>3811</v>
      </c>
      <c r="B1020" s="2">
        <v>-41.73335</v>
      </c>
      <c r="C1020" s="2">
        <v>-147.25001666666668</v>
      </c>
      <c r="D1020" s="149" t="s">
        <v>5835</v>
      </c>
    </row>
    <row r="1021" spans="1:4" ht="11.25">
      <c r="A1021" s="1" t="s">
        <v>6360</v>
      </c>
      <c r="B1021" s="2">
        <v>-16.38335</v>
      </c>
      <c r="C1021" s="2">
        <v>-123.96668333333334</v>
      </c>
      <c r="D1021" s="149" t="s">
        <v>5836</v>
      </c>
    </row>
    <row r="1022" spans="1:4" ht="11.25">
      <c r="A1022" s="1" t="s">
        <v>4498</v>
      </c>
      <c r="B1022" s="2">
        <v>-34.94113333333334</v>
      </c>
      <c r="C1022" s="2">
        <v>-117.80696666666665</v>
      </c>
      <c r="D1022" s="149" t="s">
        <v>2616</v>
      </c>
    </row>
    <row r="1023" spans="1:4" ht="11.25">
      <c r="A1023" s="1" t="s">
        <v>4499</v>
      </c>
      <c r="B1023" s="2">
        <v>-34.952516666666675</v>
      </c>
      <c r="C1023" s="2">
        <v>-117.81889999999999</v>
      </c>
      <c r="D1023" s="149" t="s">
        <v>2616</v>
      </c>
    </row>
    <row r="1024" spans="1:4" ht="11.25">
      <c r="A1024" s="1" t="s">
        <v>4500</v>
      </c>
      <c r="B1024" s="2">
        <v>-34.94363333333334</v>
      </c>
      <c r="C1024" s="2">
        <v>-138.54196666666664</v>
      </c>
      <c r="D1024" s="149" t="s">
        <v>2619</v>
      </c>
    </row>
    <row r="1025" spans="1:4" ht="11.25">
      <c r="A1025" s="1" t="s">
        <v>4501</v>
      </c>
      <c r="B1025" s="2">
        <v>-34.956966666666666</v>
      </c>
      <c r="C1025" s="2">
        <v>-138.5197333333333</v>
      </c>
      <c r="D1025" s="149" t="s">
        <v>2619</v>
      </c>
    </row>
    <row r="1026" spans="1:4" ht="11.25">
      <c r="A1026" s="1" t="s">
        <v>4133</v>
      </c>
      <c r="B1026" s="2">
        <v>-34.96001666666666</v>
      </c>
      <c r="C1026" s="2">
        <v>-138.5153</v>
      </c>
      <c r="D1026" s="149" t="s">
        <v>2619</v>
      </c>
    </row>
    <row r="1027" spans="1:4" ht="11.25">
      <c r="A1027" s="1" t="s">
        <v>4134</v>
      </c>
      <c r="B1027" s="2">
        <v>-34.934733333333334</v>
      </c>
      <c r="C1027" s="2">
        <v>-138.55168333333333</v>
      </c>
      <c r="D1027" s="149" t="s">
        <v>2619</v>
      </c>
    </row>
    <row r="1028" spans="1:4" ht="11.25">
      <c r="A1028" s="1" t="s">
        <v>4135</v>
      </c>
      <c r="B1028" s="2">
        <v>-34.898633333333336</v>
      </c>
      <c r="C1028" s="2">
        <v>-138.60389999999998</v>
      </c>
      <c r="D1028" s="149" t="s">
        <v>2619</v>
      </c>
    </row>
    <row r="1029" spans="1:4" ht="11.25">
      <c r="A1029" s="1" t="s">
        <v>4136</v>
      </c>
      <c r="B1029" s="2">
        <v>-27.650016666666666</v>
      </c>
      <c r="C1029" s="2">
        <v>-152.71779999999998</v>
      </c>
      <c r="D1029" s="149" t="s">
        <v>2625</v>
      </c>
    </row>
    <row r="1030" spans="1:4" ht="11.25">
      <c r="A1030" s="1" t="s">
        <v>4137</v>
      </c>
      <c r="B1030" s="2">
        <v>-23.803900000000002</v>
      </c>
      <c r="C1030" s="2">
        <v>-133.8950166666667</v>
      </c>
      <c r="D1030" s="149" t="s">
        <v>6390</v>
      </c>
    </row>
    <row r="1031" spans="1:4" ht="11.25">
      <c r="A1031" s="1" t="s">
        <v>4138</v>
      </c>
      <c r="B1031" s="2">
        <v>-23.815566666666665</v>
      </c>
      <c r="C1031" s="2">
        <v>-133.9203</v>
      </c>
      <c r="D1031" s="149" t="s">
        <v>6390</v>
      </c>
    </row>
    <row r="1032" spans="1:4" ht="11.25">
      <c r="A1032" s="1" t="s">
        <v>4139</v>
      </c>
      <c r="B1032" s="2">
        <v>-23.815566666666665</v>
      </c>
      <c r="C1032" s="2">
        <v>-133.9203</v>
      </c>
      <c r="D1032" s="149" t="s">
        <v>6390</v>
      </c>
    </row>
    <row r="1033" spans="1:4" ht="11.25">
      <c r="A1033" s="1" t="s">
        <v>994</v>
      </c>
      <c r="B1033" s="2">
        <v>-23.79556666666667</v>
      </c>
      <c r="C1033" s="2">
        <v>-133.88306666666668</v>
      </c>
      <c r="D1033" s="149" t="s">
        <v>6390</v>
      </c>
    </row>
    <row r="1034" spans="1:4" ht="11.25">
      <c r="A1034" s="1" t="s">
        <v>995</v>
      </c>
      <c r="B1034" s="2">
        <v>-23.76723333333333</v>
      </c>
      <c r="C1034" s="2">
        <v>-133.8305666666667</v>
      </c>
      <c r="D1034" s="149" t="s">
        <v>6390</v>
      </c>
    </row>
    <row r="1035" spans="1:4" ht="11.25">
      <c r="A1035" s="1" t="s">
        <v>996</v>
      </c>
      <c r="B1035" s="2">
        <v>-38.03056666666667</v>
      </c>
      <c r="C1035" s="2">
        <v>-144.47085</v>
      </c>
      <c r="D1035" s="149" t="s">
        <v>6394</v>
      </c>
    </row>
    <row r="1036" spans="1:4" ht="11.25">
      <c r="A1036" s="1" t="s">
        <v>997</v>
      </c>
      <c r="B1036" s="2">
        <v>-38.059733333333334</v>
      </c>
      <c r="C1036" s="2">
        <v>-144.46389999999997</v>
      </c>
      <c r="D1036" s="149" t="s">
        <v>6394</v>
      </c>
    </row>
    <row r="1037" spans="1:4" ht="11.25">
      <c r="A1037" s="1" t="s">
        <v>644</v>
      </c>
      <c r="B1037" s="2">
        <v>-38.059733333333334</v>
      </c>
      <c r="C1037" s="2">
        <v>-144.46389999999997</v>
      </c>
      <c r="D1037" s="149" t="s">
        <v>6394</v>
      </c>
    </row>
    <row r="1038" spans="1:4" ht="11.25">
      <c r="A1038" s="1" t="s">
        <v>645</v>
      </c>
      <c r="B1038" s="2">
        <v>-38.0178</v>
      </c>
      <c r="C1038" s="2">
        <v>-144.47113333333334</v>
      </c>
      <c r="D1038" s="149" t="s">
        <v>6394</v>
      </c>
    </row>
    <row r="1039" spans="1:4" ht="11.25">
      <c r="A1039" s="1" t="s">
        <v>646</v>
      </c>
      <c r="B1039" s="2">
        <v>-37.96223333333333</v>
      </c>
      <c r="C1039" s="2">
        <v>-144.4800166666667</v>
      </c>
      <c r="D1039" s="149" t="s">
        <v>6394</v>
      </c>
    </row>
    <row r="1040" spans="1:4" ht="11.25">
      <c r="A1040" s="1" t="s">
        <v>728</v>
      </c>
      <c r="B1040" s="2">
        <v>-33.631683333333335</v>
      </c>
      <c r="C1040" s="2">
        <v>-141.01501666666664</v>
      </c>
      <c r="D1040" s="149" t="s">
        <v>4697</v>
      </c>
    </row>
    <row r="1041" spans="1:4" ht="11.25">
      <c r="A1041" s="1" t="s">
        <v>647</v>
      </c>
      <c r="B1041" s="2">
        <v>-27.400850000000002</v>
      </c>
      <c r="C1041" s="2">
        <v>-153.12140000000002</v>
      </c>
      <c r="D1041" s="149" t="s">
        <v>3412</v>
      </c>
    </row>
    <row r="1042" spans="1:4" ht="11.25">
      <c r="A1042" s="1" t="s">
        <v>648</v>
      </c>
      <c r="B1042" s="2">
        <v>-27.370300000000004</v>
      </c>
      <c r="C1042" s="2">
        <v>-153.13668333333334</v>
      </c>
      <c r="D1042" s="149" t="s">
        <v>3412</v>
      </c>
    </row>
    <row r="1043" spans="1:4" ht="11.25">
      <c r="A1043" s="1" t="s">
        <v>649</v>
      </c>
      <c r="B1043" s="2">
        <v>-27.370300000000004</v>
      </c>
      <c r="C1043" s="2">
        <v>-153.13668333333334</v>
      </c>
      <c r="D1043" s="149" t="s">
        <v>3412</v>
      </c>
    </row>
    <row r="1044" spans="1:4" ht="11.25">
      <c r="A1044" s="1" t="s">
        <v>650</v>
      </c>
      <c r="B1044" s="2">
        <v>-27.410016666666664</v>
      </c>
      <c r="C1044" s="2">
        <v>-153.11418333333333</v>
      </c>
      <c r="D1044" s="149" t="s">
        <v>3412</v>
      </c>
    </row>
    <row r="1045" spans="1:4" ht="11.25">
      <c r="A1045" s="1" t="s">
        <v>651</v>
      </c>
      <c r="B1045" s="2">
        <v>-27.457516666666667</v>
      </c>
      <c r="C1045" s="2">
        <v>-153.0872333333333</v>
      </c>
      <c r="D1045" s="149" t="s">
        <v>3412</v>
      </c>
    </row>
    <row r="1046" spans="1:4" ht="11.25">
      <c r="A1046" s="1" t="s">
        <v>652</v>
      </c>
      <c r="B1046" s="2">
        <v>-27.378066666666665</v>
      </c>
      <c r="C1046" s="2">
        <v>-153.13446666666667</v>
      </c>
      <c r="D1046" s="149" t="s">
        <v>3412</v>
      </c>
    </row>
    <row r="1047" spans="1:4" ht="11.25">
      <c r="A1047" s="1" t="s">
        <v>653</v>
      </c>
      <c r="B1047" s="2">
        <v>-27.378066666666665</v>
      </c>
      <c r="C1047" s="2">
        <v>-153.13446666666667</v>
      </c>
      <c r="D1047" s="149" t="s">
        <v>3412</v>
      </c>
    </row>
    <row r="1048" spans="1:4" ht="11.25">
      <c r="A1048" s="1" t="s">
        <v>654</v>
      </c>
      <c r="B1048" s="2">
        <v>-27.412799999999997</v>
      </c>
      <c r="C1048" s="2">
        <v>-153.11251666666666</v>
      </c>
      <c r="D1048" s="149" t="s">
        <v>3412</v>
      </c>
    </row>
    <row r="1049" spans="1:4" ht="11.25">
      <c r="A1049" s="1" t="s">
        <v>7403</v>
      </c>
      <c r="B1049" s="2">
        <v>-27.412799999999997</v>
      </c>
      <c r="C1049" s="2">
        <v>-153.11251666666666</v>
      </c>
      <c r="D1049" s="149" t="s">
        <v>3412</v>
      </c>
    </row>
    <row r="1050" spans="1:4" ht="11.25">
      <c r="A1050" s="1" t="s">
        <v>7404</v>
      </c>
      <c r="B1050" s="2">
        <v>-27.367516666666667</v>
      </c>
      <c r="C1050" s="2">
        <v>-153.13835</v>
      </c>
      <c r="D1050" s="149" t="s">
        <v>3412</v>
      </c>
    </row>
    <row r="1051" spans="1:4" ht="11.25">
      <c r="A1051" s="1" t="s">
        <v>4698</v>
      </c>
      <c r="B1051" s="2">
        <v>-27.05835</v>
      </c>
      <c r="C1051" s="2">
        <v>-152.47501666666668</v>
      </c>
      <c r="D1051" s="149" t="s">
        <v>4699</v>
      </c>
    </row>
    <row r="1052" spans="1:4" ht="11.25">
      <c r="A1052" s="1" t="s">
        <v>7405</v>
      </c>
      <c r="B1052" s="2">
        <v>-35.31196666666666</v>
      </c>
      <c r="C1052" s="2">
        <v>-149.1964</v>
      </c>
      <c r="D1052" s="149" t="s">
        <v>1285</v>
      </c>
    </row>
    <row r="1053" spans="1:4" ht="11.25">
      <c r="A1053" s="1" t="s">
        <v>7406</v>
      </c>
      <c r="B1053" s="2">
        <v>-35.28723333333333</v>
      </c>
      <c r="C1053" s="2">
        <v>-149.19446666666667</v>
      </c>
      <c r="D1053" s="149" t="s">
        <v>1285</v>
      </c>
    </row>
    <row r="1054" spans="1:4" ht="11.25">
      <c r="A1054" s="1" t="s">
        <v>7407</v>
      </c>
      <c r="B1054" s="2">
        <v>-35.28723333333333</v>
      </c>
      <c r="C1054" s="2">
        <v>-149.19446666666667</v>
      </c>
      <c r="D1054" s="149" t="s">
        <v>1285</v>
      </c>
    </row>
    <row r="1055" spans="1:4" ht="11.25">
      <c r="A1055" s="1" t="s">
        <v>7408</v>
      </c>
      <c r="B1055" s="2">
        <v>-35.32946666666666</v>
      </c>
      <c r="C1055" s="2">
        <v>-149.19446666666667</v>
      </c>
      <c r="D1055" s="149" t="s">
        <v>1285</v>
      </c>
    </row>
    <row r="1056" spans="1:4" ht="11.25">
      <c r="A1056" s="1" t="s">
        <v>7409</v>
      </c>
      <c r="B1056" s="2">
        <v>-35.378899999999994</v>
      </c>
      <c r="C1056" s="2">
        <v>-149.19446666666667</v>
      </c>
      <c r="D1056" s="149" t="s">
        <v>1285</v>
      </c>
    </row>
    <row r="1057" spans="1:4" ht="11.25">
      <c r="A1057" s="1" t="s">
        <v>7410</v>
      </c>
      <c r="B1057" s="2">
        <v>-16.850299999999997</v>
      </c>
      <c r="C1057" s="2">
        <v>-145.74306666666666</v>
      </c>
      <c r="D1057" s="149" t="s">
        <v>5484</v>
      </c>
    </row>
    <row r="1058" spans="1:4" ht="11.25">
      <c r="A1058" s="1" t="s">
        <v>7411</v>
      </c>
      <c r="B1058" s="2">
        <v>-16.864733333333334</v>
      </c>
      <c r="C1058" s="2">
        <v>-145.74306666666666</v>
      </c>
      <c r="D1058" s="149" t="s">
        <v>5484</v>
      </c>
    </row>
    <row r="1059" spans="1:4" ht="11.25">
      <c r="A1059" s="1" t="s">
        <v>7412</v>
      </c>
      <c r="B1059" s="2">
        <v>-16.89335</v>
      </c>
      <c r="C1059" s="2">
        <v>-145.75584999999998</v>
      </c>
      <c r="D1059" s="149" t="s">
        <v>5484</v>
      </c>
    </row>
    <row r="1060" spans="1:4" ht="11.25">
      <c r="A1060" s="1" t="s">
        <v>7413</v>
      </c>
      <c r="B1060" s="2">
        <v>-16.89335</v>
      </c>
      <c r="C1060" s="2">
        <v>-145.75584999999998</v>
      </c>
      <c r="D1060" s="149" t="s">
        <v>5484</v>
      </c>
    </row>
    <row r="1061" spans="1:4" ht="11.25">
      <c r="A1061" s="1" t="s">
        <v>1468</v>
      </c>
      <c r="B1061" s="2">
        <v>-16.85835</v>
      </c>
      <c r="C1061" s="2">
        <v>-145.7403</v>
      </c>
      <c r="D1061" s="149" t="s">
        <v>5484</v>
      </c>
    </row>
    <row r="1062" spans="1:4" ht="11.25">
      <c r="A1062" s="1" t="s">
        <v>1469</v>
      </c>
      <c r="B1062" s="2">
        <v>-16.810566666666663</v>
      </c>
      <c r="C1062" s="2">
        <v>-145.71835</v>
      </c>
      <c r="D1062" s="149" t="s">
        <v>5484</v>
      </c>
    </row>
    <row r="1063" spans="1:4" ht="11.25">
      <c r="A1063" s="1" t="s">
        <v>4700</v>
      </c>
      <c r="B1063" s="2">
        <v>-26.68335</v>
      </c>
      <c r="C1063" s="2">
        <v>-135.73001666666664</v>
      </c>
      <c r="D1063" s="149" t="s">
        <v>4701</v>
      </c>
    </row>
    <row r="1064" spans="1:4" ht="11.25">
      <c r="A1064" s="1" t="s">
        <v>4702</v>
      </c>
      <c r="B1064" s="2">
        <v>-11.596683333333333</v>
      </c>
      <c r="C1064" s="2">
        <v>-136.36335</v>
      </c>
      <c r="D1064" s="149" t="s">
        <v>4703</v>
      </c>
    </row>
    <row r="1065" spans="1:4" ht="11.25">
      <c r="A1065" s="1" t="s">
        <v>4704</v>
      </c>
      <c r="B1065" s="2">
        <v>-6.216683333333334</v>
      </c>
      <c r="C1065" s="2">
        <v>-83.31501666666666</v>
      </c>
      <c r="D1065" s="149" t="s">
        <v>4705</v>
      </c>
    </row>
    <row r="1066" spans="1:4" ht="11.25">
      <c r="A1066" s="1" t="s">
        <v>3812</v>
      </c>
      <c r="B1066" s="2">
        <v>-23.33335</v>
      </c>
      <c r="C1066" s="2">
        <v>-135.43335</v>
      </c>
      <c r="D1066" s="149" t="s">
        <v>5837</v>
      </c>
    </row>
    <row r="1067" spans="1:4" ht="11.25">
      <c r="A1067" s="1" t="s">
        <v>1470</v>
      </c>
      <c r="B1067" s="2">
        <v>-12.416683333333333</v>
      </c>
      <c r="C1067" s="2">
        <v>-130.89113333333336</v>
      </c>
      <c r="D1067" s="149" t="s">
        <v>5794</v>
      </c>
    </row>
    <row r="1068" spans="1:4" ht="11.25">
      <c r="A1068" s="1" t="s">
        <v>1471</v>
      </c>
      <c r="B1068" s="2">
        <v>-12.408633333333333</v>
      </c>
      <c r="C1068" s="2">
        <v>-130.86280000000002</v>
      </c>
      <c r="D1068" s="149" t="s">
        <v>5794</v>
      </c>
    </row>
    <row r="1069" spans="1:4" ht="11.25">
      <c r="A1069" s="1" t="s">
        <v>1472</v>
      </c>
      <c r="B1069" s="2">
        <v>-12.408633333333333</v>
      </c>
      <c r="C1069" s="2">
        <v>-130.86280000000002</v>
      </c>
      <c r="D1069" s="149" t="s">
        <v>5794</v>
      </c>
    </row>
    <row r="1070" spans="1:4" ht="11.25">
      <c r="A1070" s="1" t="s">
        <v>1473</v>
      </c>
      <c r="B1070" s="2">
        <v>-12.422516666666667</v>
      </c>
      <c r="C1070" s="2">
        <v>-130.90363333333335</v>
      </c>
      <c r="D1070" s="149" t="s">
        <v>5794</v>
      </c>
    </row>
    <row r="1071" spans="1:4" ht="11.25">
      <c r="A1071" s="1" t="s">
        <v>1474</v>
      </c>
      <c r="B1071" s="2">
        <v>-12.440016666666668</v>
      </c>
      <c r="C1071" s="2">
        <v>-130.95473333333337</v>
      </c>
      <c r="D1071" s="149" t="s">
        <v>5794</v>
      </c>
    </row>
    <row r="1072" spans="1:4" ht="11.25">
      <c r="A1072" s="1" t="s">
        <v>4706</v>
      </c>
      <c r="B1072" s="2">
        <v>-29.446683333333333</v>
      </c>
      <c r="C1072" s="2">
        <v>-145.03668333333331</v>
      </c>
      <c r="D1072" s="149" t="s">
        <v>4707</v>
      </c>
    </row>
    <row r="1073" spans="1:4" ht="11.25">
      <c r="A1073" s="1" t="s">
        <v>4708</v>
      </c>
      <c r="B1073" s="2">
        <v>-18.25835</v>
      </c>
      <c r="C1073" s="2">
        <v>-111.11335</v>
      </c>
      <c r="D1073" s="149" t="s">
        <v>4709</v>
      </c>
    </row>
    <row r="1074" spans="1:4" ht="11.25">
      <c r="A1074" s="1" t="s">
        <v>4710</v>
      </c>
      <c r="B1074" s="2">
        <v>-11.51835</v>
      </c>
      <c r="C1074" s="2">
        <v>-126.64668333333333</v>
      </c>
      <c r="D1074" s="149" t="s">
        <v>4711</v>
      </c>
    </row>
    <row r="1075" spans="1:4" ht="11.25">
      <c r="A1075" s="1" t="s">
        <v>1475</v>
      </c>
      <c r="B1075" s="2">
        <v>-34.71946666666667</v>
      </c>
      <c r="C1075" s="2">
        <v>-138.61306666666667</v>
      </c>
      <c r="D1075" s="149" t="s">
        <v>7948</v>
      </c>
    </row>
    <row r="1076" spans="1:4" ht="11.25">
      <c r="A1076" s="1" t="s">
        <v>1476</v>
      </c>
      <c r="B1076" s="2">
        <v>-37.731966666666665</v>
      </c>
      <c r="C1076" s="2">
        <v>-144.91168333333334</v>
      </c>
      <c r="D1076" s="149" t="s">
        <v>7955</v>
      </c>
    </row>
    <row r="1077" spans="1:4" ht="11.25">
      <c r="A1077" s="1" t="s">
        <v>1477</v>
      </c>
      <c r="B1077" s="2">
        <v>-37.7314</v>
      </c>
      <c r="C1077" s="2">
        <v>-144.89085000000003</v>
      </c>
      <c r="D1077" s="149" t="s">
        <v>7955</v>
      </c>
    </row>
    <row r="1078" spans="1:4" ht="11.25">
      <c r="A1078" s="1" t="s">
        <v>1478</v>
      </c>
      <c r="B1078" s="2">
        <v>-37.7314</v>
      </c>
      <c r="C1078" s="2">
        <v>-144.89085000000003</v>
      </c>
      <c r="D1078" s="149" t="s">
        <v>7955</v>
      </c>
    </row>
    <row r="1079" spans="1:4" ht="11.25">
      <c r="A1079" s="1" t="s">
        <v>1479</v>
      </c>
      <c r="B1079" s="2">
        <v>-37.73030000000001</v>
      </c>
      <c r="C1079" s="2">
        <v>-144.9266833333333</v>
      </c>
      <c r="D1079" s="149" t="s">
        <v>7955</v>
      </c>
    </row>
    <row r="1080" spans="1:4" ht="11.25">
      <c r="A1080" s="1" t="s">
        <v>1480</v>
      </c>
      <c r="B1080" s="2">
        <v>-37.7314</v>
      </c>
      <c r="C1080" s="2">
        <v>-144.99613333333332</v>
      </c>
      <c r="D1080" s="149" t="s">
        <v>7955</v>
      </c>
    </row>
    <row r="1081" spans="1:4" ht="11.25">
      <c r="A1081" s="1" t="s">
        <v>1481</v>
      </c>
      <c r="B1081" s="2">
        <v>-38.09585</v>
      </c>
      <c r="C1081" s="2">
        <v>-147.15918333333332</v>
      </c>
      <c r="D1081" s="149" t="s">
        <v>4202</v>
      </c>
    </row>
    <row r="1082" spans="1:4" ht="11.25">
      <c r="A1082" s="1" t="s">
        <v>1482</v>
      </c>
      <c r="B1082" s="2">
        <v>-38.09585</v>
      </c>
      <c r="C1082" s="2">
        <v>-147.15918333333332</v>
      </c>
      <c r="D1082" s="149" t="s">
        <v>4202</v>
      </c>
    </row>
    <row r="1083" spans="1:4" ht="11.25">
      <c r="A1083" s="1" t="s">
        <v>1483</v>
      </c>
      <c r="B1083" s="2">
        <v>-38.10806666666666</v>
      </c>
      <c r="C1083" s="2">
        <v>-147.13501666666664</v>
      </c>
      <c r="D1083" s="149" t="s">
        <v>4202</v>
      </c>
    </row>
    <row r="1084" spans="1:4" ht="11.25">
      <c r="A1084" s="1" t="s">
        <v>1484</v>
      </c>
      <c r="B1084" s="2">
        <v>-38.10806666666666</v>
      </c>
      <c r="C1084" s="2">
        <v>-147.13501666666664</v>
      </c>
      <c r="D1084" s="149" t="s">
        <v>4202</v>
      </c>
    </row>
    <row r="1085" spans="1:4" ht="11.25">
      <c r="A1085" s="1" t="s">
        <v>1485</v>
      </c>
      <c r="B1085" s="2">
        <v>-38.0578</v>
      </c>
      <c r="C1085" s="2">
        <v>-147.22056666666666</v>
      </c>
      <c r="D1085" s="149" t="s">
        <v>4202</v>
      </c>
    </row>
    <row r="1086" spans="1:4" ht="11.25">
      <c r="A1086" s="1" t="s">
        <v>4712</v>
      </c>
      <c r="B1086" s="2">
        <v>-31.960016666666668</v>
      </c>
      <c r="C1086" s="2">
        <v>-154.35835</v>
      </c>
      <c r="D1086" s="149" t="s">
        <v>4713</v>
      </c>
    </row>
    <row r="1087" spans="1:4" ht="11.25">
      <c r="A1087" s="1" t="s">
        <v>1486</v>
      </c>
      <c r="B1087" s="2">
        <v>-17.56168333333333</v>
      </c>
      <c r="C1087" s="2">
        <v>-146.01529999999997</v>
      </c>
      <c r="D1087" s="149" t="s">
        <v>1487</v>
      </c>
    </row>
    <row r="1088" spans="1:4" ht="11.25">
      <c r="A1088" s="1" t="s">
        <v>1488</v>
      </c>
      <c r="B1088" s="2">
        <v>-31.9314</v>
      </c>
      <c r="C1088" s="2">
        <v>-115.96946666666668</v>
      </c>
      <c r="D1088" s="149" t="s">
        <v>1489</v>
      </c>
    </row>
    <row r="1089" spans="1:4" ht="11.25">
      <c r="A1089" s="1" t="s">
        <v>3913</v>
      </c>
      <c r="B1089" s="2">
        <v>-31.961683333333337</v>
      </c>
      <c r="C1089" s="2">
        <v>-115.9589</v>
      </c>
      <c r="D1089" s="149" t="s">
        <v>1489</v>
      </c>
    </row>
    <row r="1090" spans="1:4" ht="11.25">
      <c r="A1090" s="1" t="s">
        <v>3914</v>
      </c>
      <c r="B1090" s="2">
        <v>-31.961683333333337</v>
      </c>
      <c r="C1090" s="2">
        <v>-115.9589</v>
      </c>
      <c r="D1090" s="149" t="s">
        <v>1489</v>
      </c>
    </row>
    <row r="1091" spans="1:4" ht="11.25">
      <c r="A1091" s="1" t="s">
        <v>3915</v>
      </c>
      <c r="B1091" s="2">
        <v>-31.92085</v>
      </c>
      <c r="C1091" s="2">
        <v>-115.97085</v>
      </c>
      <c r="D1091" s="149" t="s">
        <v>1489</v>
      </c>
    </row>
    <row r="1092" spans="1:4" ht="11.25">
      <c r="A1092" s="1" t="s">
        <v>6546</v>
      </c>
      <c r="B1092" s="2">
        <v>-31.858066666666666</v>
      </c>
      <c r="C1092" s="2">
        <v>-115.9889</v>
      </c>
      <c r="D1092" s="149" t="s">
        <v>1489</v>
      </c>
    </row>
    <row r="1093" spans="1:4" ht="11.25">
      <c r="A1093" s="1" t="s">
        <v>4714</v>
      </c>
      <c r="B1093" s="2">
        <v>-11.945016666666666</v>
      </c>
      <c r="C1093" s="2">
        <v>-134.11835</v>
      </c>
      <c r="D1093" s="149" t="s">
        <v>4715</v>
      </c>
    </row>
    <row r="1094" spans="1:4" ht="11.25">
      <c r="A1094" s="1" t="s">
        <v>6547</v>
      </c>
      <c r="B1094" s="2">
        <v>-42.830016666666666</v>
      </c>
      <c r="C1094" s="2">
        <v>-147.50584999999998</v>
      </c>
      <c r="D1094" s="149" t="s">
        <v>5120</v>
      </c>
    </row>
    <row r="1095" spans="1:4" ht="11.25">
      <c r="A1095" s="1" t="s">
        <v>6548</v>
      </c>
      <c r="B1095" s="2">
        <v>-42.846133333333334</v>
      </c>
      <c r="C1095" s="2">
        <v>-147.5253</v>
      </c>
      <c r="D1095" s="149" t="s">
        <v>5120</v>
      </c>
    </row>
    <row r="1096" spans="1:4" ht="11.25">
      <c r="A1096" s="1" t="s">
        <v>6549</v>
      </c>
      <c r="B1096" s="2">
        <v>-42.846133333333334</v>
      </c>
      <c r="C1096" s="2">
        <v>-147.5253</v>
      </c>
      <c r="D1096" s="149" t="s">
        <v>5120</v>
      </c>
    </row>
    <row r="1097" spans="1:4" ht="11.25">
      <c r="A1097" s="1" t="s">
        <v>6550</v>
      </c>
      <c r="B1097" s="2">
        <v>-42.81251666666667</v>
      </c>
      <c r="C1097" s="2">
        <v>-147.47863333333333</v>
      </c>
      <c r="D1097" s="149" t="s">
        <v>5120</v>
      </c>
    </row>
    <row r="1098" spans="1:4" ht="11.25">
      <c r="A1098" s="1" t="s">
        <v>6551</v>
      </c>
      <c r="B1098" s="2">
        <v>-42.78613333333333</v>
      </c>
      <c r="C1098" s="2">
        <v>-147.43696666666668</v>
      </c>
      <c r="D1098" s="149" t="s">
        <v>5120</v>
      </c>
    </row>
    <row r="1099" spans="1:4" ht="11.25">
      <c r="A1099" s="1" t="s">
        <v>4716</v>
      </c>
      <c r="B1099" s="2">
        <v>-20.000016666666667</v>
      </c>
      <c r="C1099" s="2">
        <v>-103.48668333333335</v>
      </c>
      <c r="D1099" s="149" t="s">
        <v>4717</v>
      </c>
    </row>
    <row r="1100" spans="1:4" ht="11.25">
      <c r="A1100" s="1" t="s">
        <v>6552</v>
      </c>
      <c r="B1100" s="2">
        <v>-33.96835</v>
      </c>
      <c r="C1100" s="2">
        <v>-151.1914</v>
      </c>
      <c r="D1100" s="149" t="s">
        <v>6553</v>
      </c>
    </row>
    <row r="1101" spans="1:4" ht="11.25">
      <c r="A1101" s="1" t="s">
        <v>6554</v>
      </c>
      <c r="B1101" s="2">
        <v>-33.96835</v>
      </c>
      <c r="C1101" s="2">
        <v>-151.1914</v>
      </c>
      <c r="D1101" s="149" t="s">
        <v>6555</v>
      </c>
    </row>
    <row r="1102" spans="1:4" ht="11.25">
      <c r="A1102" s="1" t="s">
        <v>4097</v>
      </c>
      <c r="B1102" s="2">
        <v>-33.94751666666667</v>
      </c>
      <c r="C1102" s="2">
        <v>-151.1878</v>
      </c>
      <c r="D1102" s="149" t="s">
        <v>4098</v>
      </c>
    </row>
    <row r="1103" spans="1:4" ht="11.25">
      <c r="A1103" s="1" t="s">
        <v>4099</v>
      </c>
      <c r="B1103" s="2">
        <v>-33.94751666666667</v>
      </c>
      <c r="C1103" s="2">
        <v>-151.1878</v>
      </c>
      <c r="D1103" s="149" t="s">
        <v>6555</v>
      </c>
    </row>
    <row r="1104" spans="1:4" ht="11.25">
      <c r="A1104" s="1" t="s">
        <v>4718</v>
      </c>
      <c r="B1104" s="2">
        <v>-16.62335</v>
      </c>
      <c r="C1104" s="2">
        <v>-157.44835</v>
      </c>
      <c r="D1104" s="149" t="s">
        <v>4719</v>
      </c>
    </row>
    <row r="1105" spans="1:4" ht="11.25">
      <c r="A1105" s="1" t="s">
        <v>4100</v>
      </c>
      <c r="B1105" s="2">
        <v>-33.9328</v>
      </c>
      <c r="C1105" s="2">
        <v>-151.17085</v>
      </c>
      <c r="D1105" s="149" t="s">
        <v>4098</v>
      </c>
    </row>
    <row r="1106" spans="1:4" ht="11.25">
      <c r="A1106" s="1" t="s">
        <v>4101</v>
      </c>
      <c r="B1106" s="2">
        <v>-33.966966666666664</v>
      </c>
      <c r="C1106" s="2">
        <v>-151.18139999999997</v>
      </c>
      <c r="D1106" s="149" t="s">
        <v>4098</v>
      </c>
    </row>
    <row r="1107" spans="1:4" ht="11.25">
      <c r="A1107" s="1" t="s">
        <v>4102</v>
      </c>
      <c r="B1107" s="2">
        <v>-33.966966666666664</v>
      </c>
      <c r="C1107" s="2">
        <v>-151.18139999999997</v>
      </c>
      <c r="D1107" s="149" t="s">
        <v>4098</v>
      </c>
    </row>
    <row r="1108" spans="1:4" ht="11.25">
      <c r="A1108" s="1" t="s">
        <v>1839</v>
      </c>
      <c r="B1108" s="2">
        <v>-33.9153</v>
      </c>
      <c r="C1108" s="2">
        <v>-151.1675166666667</v>
      </c>
      <c r="D1108" s="149" t="s">
        <v>4098</v>
      </c>
    </row>
    <row r="1109" spans="1:4" ht="11.25">
      <c r="A1109" s="1" t="s">
        <v>1840</v>
      </c>
      <c r="B1109" s="2">
        <v>-33.86613333333334</v>
      </c>
      <c r="C1109" s="2">
        <v>-151.15529999999998</v>
      </c>
      <c r="D1109" s="149" t="s">
        <v>4098</v>
      </c>
    </row>
    <row r="1110" spans="1:4" ht="11.25">
      <c r="A1110" s="1" t="s">
        <v>4720</v>
      </c>
      <c r="B1110" s="2">
        <v>-10.430016666666667</v>
      </c>
      <c r="C1110" s="2">
        <v>-127.13501666666667</v>
      </c>
      <c r="D1110" s="149" t="s">
        <v>4721</v>
      </c>
    </row>
    <row r="1111" spans="1:4" ht="11.25">
      <c r="A1111" s="1" t="s">
        <v>1841</v>
      </c>
      <c r="B1111" s="2">
        <v>-41.5489</v>
      </c>
      <c r="C1111" s="2">
        <v>-147.2164</v>
      </c>
      <c r="D1111" s="149" t="s">
        <v>1842</v>
      </c>
    </row>
    <row r="1112" spans="1:4" ht="11.25">
      <c r="A1112" s="1" t="s">
        <v>1843</v>
      </c>
      <c r="B1112" s="2">
        <v>-41.534466666666674</v>
      </c>
      <c r="C1112" s="2">
        <v>-147.2019666666667</v>
      </c>
      <c r="D1112" s="149" t="s">
        <v>1842</v>
      </c>
    </row>
    <row r="1113" spans="1:4" ht="11.25">
      <c r="A1113" s="1" t="s">
        <v>3648</v>
      </c>
      <c r="B1113" s="2">
        <v>-41.534466666666674</v>
      </c>
      <c r="C1113" s="2">
        <v>-147.2019666666667</v>
      </c>
      <c r="D1113" s="149" t="s">
        <v>1842</v>
      </c>
    </row>
    <row r="1114" spans="1:4" ht="11.25">
      <c r="A1114" s="1" t="s">
        <v>3649</v>
      </c>
      <c r="B1114" s="2">
        <v>-41.6528</v>
      </c>
      <c r="C1114" s="2">
        <v>-147.30335</v>
      </c>
      <c r="D1114" s="149" t="s">
        <v>3650</v>
      </c>
    </row>
    <row r="1115" spans="1:4" ht="11.25">
      <c r="A1115" s="1" t="s">
        <v>3651</v>
      </c>
      <c r="B1115" s="2">
        <v>-41.560566666666666</v>
      </c>
      <c r="C1115" s="2">
        <v>-147.22501666666665</v>
      </c>
      <c r="D1115" s="149" t="s">
        <v>1842</v>
      </c>
    </row>
    <row r="1116" spans="1:4" ht="11.25">
      <c r="A1116" s="1" t="s">
        <v>3652</v>
      </c>
      <c r="B1116" s="2">
        <v>-41.60585</v>
      </c>
      <c r="C1116" s="2">
        <v>-147.26251666666667</v>
      </c>
      <c r="D1116" s="149" t="s">
        <v>1842</v>
      </c>
    </row>
    <row r="1117" spans="1:4" ht="11.25">
      <c r="A1117" s="1" t="s">
        <v>4722</v>
      </c>
      <c r="B1117" s="2">
        <v>-27.488349999999997</v>
      </c>
      <c r="C1117" s="2">
        <v>-152.39335</v>
      </c>
      <c r="D1117" s="149" t="s">
        <v>7197</v>
      </c>
    </row>
    <row r="1118" spans="1:4" ht="11.25">
      <c r="A1118" s="1" t="s">
        <v>3653</v>
      </c>
      <c r="B1118" s="2">
        <v>-37.65668333333333</v>
      </c>
      <c r="C1118" s="2">
        <v>-144.83363333333332</v>
      </c>
      <c r="D1118" s="149" t="s">
        <v>3654</v>
      </c>
    </row>
    <row r="1119" spans="1:4" ht="11.25">
      <c r="A1119" s="1" t="s">
        <v>3655</v>
      </c>
      <c r="B1119" s="2">
        <v>-37.68863333333333</v>
      </c>
      <c r="C1119" s="2">
        <v>-144.84168333333332</v>
      </c>
      <c r="D1119" s="149" t="s">
        <v>3654</v>
      </c>
    </row>
    <row r="1120" spans="1:4" ht="11.25">
      <c r="A1120" s="1" t="s">
        <v>3656</v>
      </c>
      <c r="B1120" s="2">
        <v>-37.68863333333333</v>
      </c>
      <c r="C1120" s="2">
        <v>-144.84168333333332</v>
      </c>
      <c r="D1120" s="149" t="s">
        <v>3654</v>
      </c>
    </row>
    <row r="1121" spans="1:4" ht="11.25">
      <c r="A1121" s="1" t="s">
        <v>784</v>
      </c>
      <c r="B1121" s="2">
        <v>-37.644466666666666</v>
      </c>
      <c r="C1121" s="2">
        <v>-144.83335</v>
      </c>
      <c r="D1121" s="149" t="s">
        <v>3654</v>
      </c>
    </row>
    <row r="1122" spans="1:4" ht="11.25">
      <c r="A1122" s="1" t="s">
        <v>785</v>
      </c>
      <c r="B1122" s="2">
        <v>-37.590849999999996</v>
      </c>
      <c r="C1122" s="2">
        <v>-144.82335</v>
      </c>
      <c r="D1122" s="149" t="s">
        <v>3654</v>
      </c>
    </row>
    <row r="1123" spans="1:4" ht="11.25">
      <c r="A1123" s="1" t="s">
        <v>786</v>
      </c>
      <c r="B1123" s="2">
        <v>-37.66056666666667</v>
      </c>
      <c r="C1123" s="2">
        <v>-144.84446666666665</v>
      </c>
      <c r="D1123" s="149" t="s">
        <v>3654</v>
      </c>
    </row>
    <row r="1124" spans="1:4" ht="11.25">
      <c r="A1124" s="1" t="s">
        <v>787</v>
      </c>
      <c r="B1124" s="2">
        <v>-37.660016666666664</v>
      </c>
      <c r="C1124" s="2">
        <v>-144.81001666666666</v>
      </c>
      <c r="D1124" s="149" t="s">
        <v>3654</v>
      </c>
    </row>
    <row r="1125" spans="1:4" ht="11.25">
      <c r="A1125" s="1" t="s">
        <v>788</v>
      </c>
      <c r="B1125" s="2">
        <v>-37.660016666666664</v>
      </c>
      <c r="C1125" s="2">
        <v>-144.81001666666666</v>
      </c>
      <c r="D1125" s="149" t="s">
        <v>3654</v>
      </c>
    </row>
    <row r="1126" spans="1:4" ht="11.25">
      <c r="A1126" s="1" t="s">
        <v>789</v>
      </c>
      <c r="B1126" s="2">
        <v>-37.662800000000004</v>
      </c>
      <c r="C1126" s="2">
        <v>-144.8603</v>
      </c>
      <c r="D1126" s="149" t="s">
        <v>3654</v>
      </c>
    </row>
    <row r="1127" spans="1:4" ht="11.25">
      <c r="A1127" s="1" t="s">
        <v>790</v>
      </c>
      <c r="B1127" s="2">
        <v>-37.66668333333334</v>
      </c>
      <c r="C1127" s="2">
        <v>-144.92723333333333</v>
      </c>
      <c r="D1127" s="149" t="s">
        <v>3654</v>
      </c>
    </row>
    <row r="1128" spans="1:4" ht="11.25">
      <c r="A1128" s="1" t="s">
        <v>791</v>
      </c>
      <c r="B1128" s="2">
        <v>-34.937516666666674</v>
      </c>
      <c r="C1128" s="2">
        <v>-150.5480666666667</v>
      </c>
      <c r="D1128" s="149" t="s">
        <v>2658</v>
      </c>
    </row>
    <row r="1129" spans="1:4" ht="11.25">
      <c r="A1129" s="1" t="s">
        <v>2659</v>
      </c>
      <c r="B1129" s="2">
        <v>-34.937516666666674</v>
      </c>
      <c r="C1129" s="2">
        <v>-150.5480666666667</v>
      </c>
      <c r="D1129" s="149" t="s">
        <v>2658</v>
      </c>
    </row>
    <row r="1130" spans="1:4" ht="11.25">
      <c r="A1130" s="1" t="s">
        <v>2660</v>
      </c>
      <c r="B1130" s="2">
        <v>-34.951683333333335</v>
      </c>
      <c r="C1130" s="2">
        <v>-150.53306666666666</v>
      </c>
      <c r="D1130" s="149" t="s">
        <v>2658</v>
      </c>
    </row>
    <row r="1131" spans="1:4" ht="11.25">
      <c r="A1131" s="1" t="s">
        <v>2661</v>
      </c>
      <c r="B1131" s="2">
        <v>-34.951683333333335</v>
      </c>
      <c r="C1131" s="2">
        <v>-150.53306666666666</v>
      </c>
      <c r="D1131" s="149" t="s">
        <v>2658</v>
      </c>
    </row>
    <row r="1132" spans="1:4" ht="11.25">
      <c r="A1132" s="1" t="s">
        <v>2662</v>
      </c>
      <c r="B1132" s="2">
        <v>-34.8653</v>
      </c>
      <c r="C1132" s="2">
        <v>-150.63584999999998</v>
      </c>
      <c r="D1132" s="149" t="s">
        <v>2658</v>
      </c>
    </row>
    <row r="1133" spans="1:4" ht="11.25">
      <c r="A1133" s="1" t="s">
        <v>3380</v>
      </c>
      <c r="B1133" s="2">
        <v>-20.786683333333336</v>
      </c>
      <c r="C1133" s="2">
        <v>-118.59168333333332</v>
      </c>
      <c r="D1133" s="149" t="s">
        <v>5838</v>
      </c>
    </row>
    <row r="1134" spans="1:4" ht="11.25">
      <c r="A1134" s="1" t="s">
        <v>3381</v>
      </c>
      <c r="B1134" s="2">
        <v>-33.97168333333334</v>
      </c>
      <c r="C1134" s="2">
        <v>-150.85834999999997</v>
      </c>
      <c r="D1134" s="149" t="s">
        <v>5839</v>
      </c>
    </row>
    <row r="1135" spans="1:4" ht="11.25">
      <c r="A1135" s="1" t="s">
        <v>7198</v>
      </c>
      <c r="B1135" s="2">
        <v>-36.10001666666666</v>
      </c>
      <c r="C1135" s="2">
        <v>-160.03001666666668</v>
      </c>
      <c r="D1135" s="149" t="s">
        <v>7199</v>
      </c>
    </row>
    <row r="1136" spans="1:4" ht="11.25">
      <c r="A1136" s="1" t="s">
        <v>7200</v>
      </c>
      <c r="B1136" s="2">
        <v>-32.03335</v>
      </c>
      <c r="C1136" s="2">
        <v>-151.32501666666667</v>
      </c>
      <c r="D1136" s="149" t="s">
        <v>7201</v>
      </c>
    </row>
    <row r="1137" spans="1:4" ht="11.25">
      <c r="A1137" s="1" t="s">
        <v>2663</v>
      </c>
      <c r="B1137" s="2">
        <v>-27.4164</v>
      </c>
      <c r="C1137" s="2">
        <v>-151.74806666666666</v>
      </c>
      <c r="D1137" s="149" t="s">
        <v>2664</v>
      </c>
    </row>
    <row r="1138" spans="1:4" ht="11.25">
      <c r="A1138" s="1" t="s">
        <v>2665</v>
      </c>
      <c r="B1138" s="2">
        <v>-27.4164</v>
      </c>
      <c r="C1138" s="2">
        <v>-151.74806666666666</v>
      </c>
      <c r="D1138" s="149" t="s">
        <v>2664</v>
      </c>
    </row>
    <row r="1139" spans="1:4" ht="11.25">
      <c r="A1139" s="1" t="s">
        <v>2666</v>
      </c>
      <c r="B1139" s="2">
        <v>-31.660300000000003</v>
      </c>
      <c r="C1139" s="2">
        <v>-116.01335</v>
      </c>
      <c r="D1139" s="149" t="s">
        <v>2667</v>
      </c>
    </row>
    <row r="1140" spans="1:4" ht="11.25">
      <c r="A1140" s="1" t="s">
        <v>2668</v>
      </c>
      <c r="B1140" s="2">
        <v>-31.686133333333334</v>
      </c>
      <c r="C1140" s="2">
        <v>-116.01696666666668</v>
      </c>
      <c r="D1140" s="149" t="s">
        <v>2667</v>
      </c>
    </row>
    <row r="1141" spans="1:4" ht="11.25">
      <c r="A1141" s="1" t="s">
        <v>2669</v>
      </c>
      <c r="B1141" s="2">
        <v>-31.686133333333334</v>
      </c>
      <c r="C1141" s="2">
        <v>-116.01696666666668</v>
      </c>
      <c r="D1141" s="149" t="s">
        <v>2667</v>
      </c>
    </row>
    <row r="1142" spans="1:4" ht="11.25">
      <c r="A1142" s="1" t="s">
        <v>2670</v>
      </c>
      <c r="B1142" s="2">
        <v>-31.933633333333333</v>
      </c>
      <c r="C1142" s="2">
        <v>-115.97696666666667</v>
      </c>
      <c r="D1142" s="149" t="s">
        <v>1489</v>
      </c>
    </row>
    <row r="1143" spans="1:4" ht="11.25">
      <c r="A1143" s="1" t="s">
        <v>2671</v>
      </c>
      <c r="B1143" s="2">
        <v>-31.942516666666666</v>
      </c>
      <c r="C1143" s="2">
        <v>-115.95613333333333</v>
      </c>
      <c r="D1143" s="149" t="s">
        <v>1489</v>
      </c>
    </row>
    <row r="1144" spans="1:4" ht="11.25">
      <c r="A1144" s="1" t="s">
        <v>3382</v>
      </c>
      <c r="B1144" s="2">
        <v>-25.116683333333334</v>
      </c>
      <c r="C1144" s="2">
        <v>-133.05001666666666</v>
      </c>
      <c r="D1144" s="149" t="s">
        <v>5840</v>
      </c>
    </row>
    <row r="1145" spans="1:4" ht="11.25">
      <c r="A1145" s="1" t="s">
        <v>2672</v>
      </c>
      <c r="B1145" s="2">
        <v>-31.942516666666666</v>
      </c>
      <c r="C1145" s="2">
        <v>-115.95613333333333</v>
      </c>
      <c r="D1145" s="149" t="s">
        <v>1489</v>
      </c>
    </row>
    <row r="1146" spans="1:4" ht="11.25">
      <c r="A1146" s="1" t="s">
        <v>2673</v>
      </c>
      <c r="B1146" s="2">
        <v>-31.926683333333333</v>
      </c>
      <c r="C1146" s="2">
        <v>-115.98723333333332</v>
      </c>
      <c r="D1146" s="149" t="s">
        <v>1489</v>
      </c>
    </row>
    <row r="1147" spans="1:4" ht="11.25">
      <c r="A1147" s="1" t="s">
        <v>2674</v>
      </c>
      <c r="B1147" s="2">
        <v>-31.896133333333335</v>
      </c>
      <c r="C1147" s="2">
        <v>-116.04613333333334</v>
      </c>
      <c r="D1147" s="149" t="s">
        <v>1489</v>
      </c>
    </row>
    <row r="1148" spans="1:4" ht="11.25">
      <c r="A1148" s="1" t="s">
        <v>2675</v>
      </c>
      <c r="B1148" s="2">
        <v>-33.60751666666667</v>
      </c>
      <c r="C1148" s="2">
        <v>-150.78973333333332</v>
      </c>
      <c r="D1148" s="149" t="s">
        <v>2551</v>
      </c>
    </row>
    <row r="1149" spans="1:4" ht="11.25">
      <c r="A1149" s="1" t="s">
        <v>2552</v>
      </c>
      <c r="B1149" s="2">
        <v>-33.600566666666666</v>
      </c>
      <c r="C1149" s="2">
        <v>-150.76723333333334</v>
      </c>
      <c r="D1149" s="149" t="s">
        <v>2551</v>
      </c>
    </row>
    <row r="1150" spans="1:4" ht="11.25">
      <c r="A1150" s="1" t="s">
        <v>2553</v>
      </c>
      <c r="B1150" s="2">
        <v>-33.600566666666666</v>
      </c>
      <c r="C1150" s="2">
        <v>-150.76723333333334</v>
      </c>
      <c r="D1150" s="149" t="s">
        <v>2551</v>
      </c>
    </row>
    <row r="1151" spans="1:4" ht="11.25">
      <c r="A1151" s="1" t="s">
        <v>2554</v>
      </c>
      <c r="B1151" s="2">
        <v>-33.60973333333333</v>
      </c>
      <c r="C1151" s="2">
        <v>-150.8022333333333</v>
      </c>
      <c r="D1151" s="149" t="s">
        <v>2551</v>
      </c>
    </row>
    <row r="1152" spans="1:4" ht="11.25">
      <c r="A1152" s="1" t="s">
        <v>7071</v>
      </c>
      <c r="B1152" s="2">
        <v>-33.631683333333335</v>
      </c>
      <c r="C1152" s="2">
        <v>-150.88501666666667</v>
      </c>
      <c r="D1152" s="149" t="s">
        <v>2551</v>
      </c>
    </row>
    <row r="1153" spans="1:4" ht="11.25">
      <c r="A1153" s="1" t="s">
        <v>7202</v>
      </c>
      <c r="B1153" s="2">
        <v>-41.77335</v>
      </c>
      <c r="C1153" s="2">
        <v>-146.46168333333333</v>
      </c>
      <c r="D1153" s="149" t="s">
        <v>7203</v>
      </c>
    </row>
    <row r="1154" spans="1:4" ht="11.25">
      <c r="A1154" s="1" t="s">
        <v>7204</v>
      </c>
      <c r="B1154" s="2">
        <v>-22.38168333333333</v>
      </c>
      <c r="C1154" s="2">
        <v>-148.67501666666666</v>
      </c>
      <c r="D1154" s="149" t="s">
        <v>7205</v>
      </c>
    </row>
    <row r="1155" spans="1:4" ht="11.25">
      <c r="A1155" s="1" t="s">
        <v>3383</v>
      </c>
      <c r="B1155" s="2">
        <v>-33.616683333333334</v>
      </c>
      <c r="C1155" s="2">
        <v>-123.88335000000001</v>
      </c>
      <c r="D1155" s="149" t="s">
        <v>5841</v>
      </c>
    </row>
    <row r="1156" spans="1:4" ht="11.25">
      <c r="A1156" s="1" t="s">
        <v>7206</v>
      </c>
      <c r="B1156" s="2">
        <v>-29.515016666666668</v>
      </c>
      <c r="C1156" s="2">
        <v>-151.66335</v>
      </c>
      <c r="D1156" s="149" t="s">
        <v>7207</v>
      </c>
    </row>
    <row r="1157" spans="1:4" ht="11.25">
      <c r="A1157" s="1" t="s">
        <v>7208</v>
      </c>
      <c r="B1157" s="2">
        <v>-32.86001666666667</v>
      </c>
      <c r="C1157" s="2">
        <v>-132.34668333333335</v>
      </c>
      <c r="D1157" s="149" t="s">
        <v>7209</v>
      </c>
    </row>
    <row r="1158" spans="1:4" ht="11.25">
      <c r="A1158" s="1" t="s">
        <v>7210</v>
      </c>
      <c r="B1158" s="2">
        <v>-22.906683333333334</v>
      </c>
      <c r="C1158" s="2">
        <v>-115.04335</v>
      </c>
      <c r="D1158" s="149" t="s">
        <v>7211</v>
      </c>
    </row>
    <row r="1159" spans="1:4" ht="11.25">
      <c r="A1159" s="1" t="s">
        <v>7494</v>
      </c>
      <c r="B1159" s="2">
        <v>-28.503349999999998</v>
      </c>
      <c r="C1159" s="2">
        <v>-131.19668333333334</v>
      </c>
      <c r="D1159" s="149" t="s">
        <v>7495</v>
      </c>
    </row>
    <row r="1160" spans="1:4" ht="11.25">
      <c r="A1160" s="1" t="s">
        <v>7072</v>
      </c>
      <c r="B1160" s="2">
        <v>-33.9614</v>
      </c>
      <c r="C1160" s="2">
        <v>-151.18139999999997</v>
      </c>
      <c r="D1160" s="149" t="s">
        <v>4098</v>
      </c>
    </row>
    <row r="1161" spans="1:4" ht="11.25">
      <c r="A1161" s="1" t="s">
        <v>7496</v>
      </c>
      <c r="B1161" s="2">
        <v>-26.456683333333334</v>
      </c>
      <c r="C1161" s="2">
        <v>-115.67668333333333</v>
      </c>
      <c r="D1161" s="149" t="s">
        <v>7497</v>
      </c>
    </row>
    <row r="1162" spans="1:4" ht="11.25">
      <c r="A1162" s="1" t="s">
        <v>7073</v>
      </c>
      <c r="B1162" s="2">
        <v>-33.92751666666667</v>
      </c>
      <c r="C1162" s="2">
        <v>-151.17113333333333</v>
      </c>
      <c r="D1162" s="149" t="s">
        <v>4098</v>
      </c>
    </row>
    <row r="1163" spans="1:4" ht="11.25">
      <c r="A1163" s="1" t="s">
        <v>7074</v>
      </c>
      <c r="B1163" s="2">
        <v>-33.92751666666667</v>
      </c>
      <c r="C1163" s="2">
        <v>-151.17113333333333</v>
      </c>
      <c r="D1163" s="149" t="s">
        <v>4098</v>
      </c>
    </row>
    <row r="1164" spans="1:4" ht="11.25">
      <c r="A1164" s="1" t="s">
        <v>7075</v>
      </c>
      <c r="B1164" s="2">
        <v>-34.02613333333334</v>
      </c>
      <c r="C1164" s="2">
        <v>-151.19696666666667</v>
      </c>
      <c r="D1164" s="149" t="s">
        <v>4098</v>
      </c>
    </row>
    <row r="1165" spans="1:4" ht="11.25">
      <c r="A1165" s="1" t="s">
        <v>7498</v>
      </c>
      <c r="B1165" s="2">
        <v>-14.181683333333332</v>
      </c>
      <c r="C1165" s="2">
        <v>-151.17835</v>
      </c>
      <c r="D1165" s="149" t="s">
        <v>7499</v>
      </c>
    </row>
    <row r="1166" spans="1:4" ht="11.25">
      <c r="A1166" s="1" t="s">
        <v>7500</v>
      </c>
      <c r="B1166" s="2">
        <v>-11.716683333333332</v>
      </c>
      <c r="C1166" s="2">
        <v>-106.55168333333334</v>
      </c>
      <c r="D1166" s="149" t="s">
        <v>7501</v>
      </c>
    </row>
    <row r="1167" spans="1:4" ht="11.25">
      <c r="A1167" s="1" t="s">
        <v>7076</v>
      </c>
      <c r="B1167" s="2">
        <v>-33.95418333333333</v>
      </c>
      <c r="C1167" s="2">
        <v>-151.19084999999998</v>
      </c>
      <c r="D1167" s="149" t="s">
        <v>7077</v>
      </c>
    </row>
    <row r="1168" spans="1:4" ht="11.25">
      <c r="A1168" s="1" t="s">
        <v>7078</v>
      </c>
      <c r="B1168" s="2">
        <v>-33.95418333333333</v>
      </c>
      <c r="C1168" s="2">
        <v>-151.19084999999998</v>
      </c>
      <c r="D1168" s="149" t="s">
        <v>5995</v>
      </c>
    </row>
    <row r="1169" spans="1:4" ht="11.25">
      <c r="A1169" s="1" t="s">
        <v>5996</v>
      </c>
      <c r="B1169" s="2">
        <v>-33.973349999999996</v>
      </c>
      <c r="C1169" s="2">
        <v>-151.19446666666667</v>
      </c>
      <c r="D1169" s="149" t="s">
        <v>4098</v>
      </c>
    </row>
    <row r="1170" spans="1:4" ht="11.25">
      <c r="A1170" s="1" t="s">
        <v>5997</v>
      </c>
      <c r="B1170" s="2">
        <v>-33.973349999999996</v>
      </c>
      <c r="C1170" s="2">
        <v>-151.19446666666667</v>
      </c>
      <c r="D1170" s="149" t="s">
        <v>5995</v>
      </c>
    </row>
    <row r="1171" spans="1:4" ht="11.25">
      <c r="A1171" s="1" t="s">
        <v>7502</v>
      </c>
      <c r="B1171" s="2">
        <v>-24.598350000000003</v>
      </c>
      <c r="C1171" s="2">
        <v>-160.38334999999998</v>
      </c>
      <c r="D1171" s="149" t="s">
        <v>7503</v>
      </c>
    </row>
    <row r="1172" spans="1:4" ht="11.25">
      <c r="A1172" s="1" t="s">
        <v>5998</v>
      </c>
      <c r="B1172" s="2">
        <v>-33.93973333333333</v>
      </c>
      <c r="C1172" s="2">
        <v>-151.18613333333334</v>
      </c>
      <c r="D1172" s="149" t="s">
        <v>5999</v>
      </c>
    </row>
    <row r="1173" spans="1:4" ht="11.25">
      <c r="A1173" s="1" t="s">
        <v>6000</v>
      </c>
      <c r="B1173" s="2">
        <v>-33.93973333333333</v>
      </c>
      <c r="C1173" s="2">
        <v>-151.18585000000002</v>
      </c>
      <c r="D1173" s="149" t="s">
        <v>5999</v>
      </c>
    </row>
    <row r="1174" spans="1:4" ht="11.25">
      <c r="A1174" s="1" t="s">
        <v>6001</v>
      </c>
      <c r="B1174" s="2">
        <v>-33.94389999999999</v>
      </c>
      <c r="C1174" s="2">
        <v>-151.1628</v>
      </c>
      <c r="D1174" s="149" t="s">
        <v>5999</v>
      </c>
    </row>
    <row r="1175" spans="1:4" ht="11.25">
      <c r="A1175" s="1" t="s">
        <v>6002</v>
      </c>
      <c r="B1175" s="2">
        <v>-33.944183333333335</v>
      </c>
      <c r="C1175" s="2">
        <v>-151.1675166666667</v>
      </c>
      <c r="D1175" s="149" t="s">
        <v>4098</v>
      </c>
    </row>
    <row r="1176" spans="1:4" ht="11.25">
      <c r="A1176" s="1" t="s">
        <v>6003</v>
      </c>
      <c r="B1176" s="2">
        <v>-33.93696666666666</v>
      </c>
      <c r="C1176" s="2">
        <v>-151.19196666666667</v>
      </c>
      <c r="D1176" s="149" t="s">
        <v>4098</v>
      </c>
    </row>
    <row r="1177" spans="1:4" ht="11.25">
      <c r="A1177" s="1" t="s">
        <v>6004</v>
      </c>
      <c r="B1177" s="2">
        <v>-33.93696666666666</v>
      </c>
      <c r="C1177" s="2">
        <v>-151.19196666666667</v>
      </c>
      <c r="D1177" s="149" t="s">
        <v>4098</v>
      </c>
    </row>
    <row r="1178" spans="1:4" ht="11.25">
      <c r="A1178" s="1" t="s">
        <v>6005</v>
      </c>
      <c r="B1178" s="2">
        <v>-33.946133333333336</v>
      </c>
      <c r="C1178" s="2">
        <v>-151.15335</v>
      </c>
      <c r="D1178" s="149" t="s">
        <v>4098</v>
      </c>
    </row>
    <row r="1179" spans="1:4" ht="11.25">
      <c r="A1179" s="1" t="s">
        <v>6006</v>
      </c>
      <c r="B1179" s="2">
        <v>-33.9614</v>
      </c>
      <c r="C1179" s="2">
        <v>-151.08835</v>
      </c>
      <c r="D1179" s="149" t="s">
        <v>4098</v>
      </c>
    </row>
    <row r="1180" spans="1:4" ht="11.25">
      <c r="A1180" s="1" t="s">
        <v>7504</v>
      </c>
      <c r="B1180" s="2">
        <v>-26.735016666666663</v>
      </c>
      <c r="C1180" s="2">
        <v>-153.49001666666663</v>
      </c>
      <c r="D1180" s="149" t="s">
        <v>7505</v>
      </c>
    </row>
    <row r="1181" spans="1:4" ht="11.25">
      <c r="A1181" s="1" t="s">
        <v>6007</v>
      </c>
      <c r="B1181" s="2">
        <v>-19.2553</v>
      </c>
      <c r="C1181" s="2">
        <v>-146.76473333333334</v>
      </c>
      <c r="D1181" s="149" t="s">
        <v>3188</v>
      </c>
    </row>
    <row r="1182" spans="1:4" ht="11.25">
      <c r="A1182" s="1" t="s">
        <v>3189</v>
      </c>
      <c r="B1182" s="2">
        <v>-19.23501666666667</v>
      </c>
      <c r="C1182" s="2">
        <v>-146.77556666666666</v>
      </c>
      <c r="D1182" s="149" t="s">
        <v>3188</v>
      </c>
    </row>
    <row r="1183" spans="1:4" ht="11.25">
      <c r="A1183" s="1" t="s">
        <v>3190</v>
      </c>
      <c r="B1183" s="2">
        <v>-19.23501666666667</v>
      </c>
      <c r="C1183" s="2">
        <v>-146.77556666666666</v>
      </c>
      <c r="D1183" s="149" t="s">
        <v>3188</v>
      </c>
    </row>
    <row r="1184" spans="1:4" ht="11.25">
      <c r="A1184" s="1" t="s">
        <v>5554</v>
      </c>
      <c r="B1184" s="2">
        <v>-19.270850000000003</v>
      </c>
      <c r="C1184" s="2">
        <v>-146.75863333333336</v>
      </c>
      <c r="D1184" s="149" t="s">
        <v>3188</v>
      </c>
    </row>
    <row r="1185" spans="1:4" ht="11.25">
      <c r="A1185" s="1" t="s">
        <v>5555</v>
      </c>
      <c r="B1185" s="2">
        <v>-19.32473333333333</v>
      </c>
      <c r="C1185" s="2">
        <v>-146.7314</v>
      </c>
      <c r="D1185" s="149" t="s">
        <v>3188</v>
      </c>
    </row>
    <row r="1186" spans="1:4" ht="11.25">
      <c r="A1186" s="1" t="s">
        <v>5556</v>
      </c>
      <c r="B1186" s="2">
        <v>-14.53335</v>
      </c>
      <c r="C1186" s="2">
        <v>-132.38668333333334</v>
      </c>
      <c r="D1186" s="149" t="s">
        <v>5557</v>
      </c>
    </row>
    <row r="1187" spans="1:4" ht="11.25">
      <c r="A1187" s="1" t="s">
        <v>5558</v>
      </c>
      <c r="B1187" s="2">
        <v>-31.0814</v>
      </c>
      <c r="C1187" s="2">
        <v>-150.85223333333332</v>
      </c>
      <c r="D1187" s="149" t="s">
        <v>5559</v>
      </c>
    </row>
    <row r="1188" spans="1:4" ht="11.25">
      <c r="A1188" s="1" t="s">
        <v>5560</v>
      </c>
      <c r="B1188" s="2">
        <v>-31.070016666666668</v>
      </c>
      <c r="C1188" s="2">
        <v>-150.83585</v>
      </c>
      <c r="D1188" s="149" t="s">
        <v>5559</v>
      </c>
    </row>
    <row r="1189" spans="1:4" ht="11.25">
      <c r="A1189" s="1" t="s">
        <v>5561</v>
      </c>
      <c r="B1189" s="2">
        <v>-31.070016666666668</v>
      </c>
      <c r="C1189" s="2">
        <v>-150.83585</v>
      </c>
      <c r="D1189" s="149" t="s">
        <v>5559</v>
      </c>
    </row>
    <row r="1190" spans="1:4" ht="11.25">
      <c r="A1190" s="1" t="s">
        <v>925</v>
      </c>
      <c r="B1190" s="2">
        <v>-31.091133333333335</v>
      </c>
      <c r="C1190" s="2">
        <v>-150.86196666666666</v>
      </c>
      <c r="D1190" s="149" t="s">
        <v>5559</v>
      </c>
    </row>
    <row r="1191" spans="1:4" ht="11.25">
      <c r="A1191" s="1" t="s">
        <v>926</v>
      </c>
      <c r="B1191" s="2">
        <v>-31.145850000000003</v>
      </c>
      <c r="C1191" s="2">
        <v>-150.93056666666664</v>
      </c>
      <c r="D1191" s="149" t="s">
        <v>5559</v>
      </c>
    </row>
    <row r="1192" spans="1:4" ht="11.25">
      <c r="A1192" s="1" t="s">
        <v>927</v>
      </c>
      <c r="B1192" s="2">
        <v>-29.884733333333337</v>
      </c>
      <c r="C1192" s="2">
        <v>-151.14001666666667</v>
      </c>
      <c r="D1192" s="149" t="s">
        <v>928</v>
      </c>
    </row>
    <row r="1193" spans="1:4" ht="11.25">
      <c r="A1193" s="1" t="s">
        <v>7506</v>
      </c>
      <c r="B1193" s="2">
        <v>-32.52668333333333</v>
      </c>
      <c r="C1193" s="2">
        <v>-128.00001666666668</v>
      </c>
      <c r="D1193" s="149" t="s">
        <v>7507</v>
      </c>
    </row>
    <row r="1194" spans="1:4" ht="11.25">
      <c r="A1194" s="1" t="s">
        <v>4086</v>
      </c>
      <c r="B1194" s="2">
        <v>-32.80473333333334</v>
      </c>
      <c r="C1194" s="2">
        <v>-151.84696666666667</v>
      </c>
      <c r="D1194" s="149" t="s">
        <v>4087</v>
      </c>
    </row>
    <row r="1195" spans="1:4" ht="11.25">
      <c r="A1195" s="1" t="s">
        <v>4071</v>
      </c>
      <c r="B1195" s="2">
        <v>-32.80473333333334</v>
      </c>
      <c r="C1195" s="2">
        <v>-151.84696666666667</v>
      </c>
      <c r="D1195" s="149" t="s">
        <v>4087</v>
      </c>
    </row>
    <row r="1196" spans="1:4" ht="11.25">
      <c r="A1196" s="1" t="s">
        <v>7508</v>
      </c>
      <c r="B1196" s="2">
        <v>-38.77001666666666</v>
      </c>
      <c r="C1196" s="2">
        <v>-145.26334999999997</v>
      </c>
      <c r="D1196" s="149" t="s">
        <v>7509</v>
      </c>
    </row>
    <row r="1197" spans="1:4" ht="11.25">
      <c r="A1197" s="1" t="s">
        <v>7510</v>
      </c>
      <c r="B1197" s="2">
        <v>-12.146683333333334</v>
      </c>
      <c r="C1197" s="2">
        <v>-129.57335</v>
      </c>
      <c r="D1197" s="149" t="s">
        <v>7511</v>
      </c>
    </row>
    <row r="1198" spans="1:4" ht="11.25">
      <c r="A1198" s="1" t="s">
        <v>5391</v>
      </c>
      <c r="B1198" s="2">
        <v>-32.03335</v>
      </c>
      <c r="C1198" s="2">
        <v>-117.20001666666666</v>
      </c>
      <c r="D1198" s="149" t="s">
        <v>5842</v>
      </c>
    </row>
    <row r="1199" spans="1:4" ht="11.25">
      <c r="A1199" s="1" t="s">
        <v>5392</v>
      </c>
      <c r="B1199" s="2">
        <v>-32.34001666666666</v>
      </c>
      <c r="C1199" s="2">
        <v>-116.24168333333333</v>
      </c>
      <c r="D1199" s="149" t="s">
        <v>5843</v>
      </c>
    </row>
    <row r="1200" spans="1:4" ht="11.25">
      <c r="A1200" s="1" t="s">
        <v>7512</v>
      </c>
      <c r="B1200" s="2">
        <v>-31.375016666666667</v>
      </c>
      <c r="C1200" s="2">
        <v>-151.69335</v>
      </c>
      <c r="D1200" s="149" t="s">
        <v>7513</v>
      </c>
    </row>
    <row r="1201" spans="1:4" ht="11.25">
      <c r="A1201" s="1" t="s">
        <v>4072</v>
      </c>
      <c r="B1201" s="2">
        <v>-27.63835</v>
      </c>
      <c r="C1201" s="2">
        <v>-142.40251666666668</v>
      </c>
      <c r="D1201" s="149" t="s">
        <v>4073</v>
      </c>
    </row>
    <row r="1202" spans="1:4" ht="11.25">
      <c r="A1202" s="1" t="s">
        <v>4074</v>
      </c>
      <c r="B1202" s="2">
        <v>-27.639183333333335</v>
      </c>
      <c r="C1202" s="2">
        <v>-142.40863333333334</v>
      </c>
      <c r="D1202" s="149" t="s">
        <v>4073</v>
      </c>
    </row>
    <row r="1203" spans="1:4" ht="11.25">
      <c r="A1203" s="1" t="s">
        <v>7514</v>
      </c>
      <c r="B1203" s="2">
        <v>-29.730016666666664</v>
      </c>
      <c r="C1203" s="2">
        <v>-117.69335</v>
      </c>
      <c r="D1203" s="149" t="s">
        <v>7515</v>
      </c>
    </row>
    <row r="1204" spans="1:4" ht="11.25">
      <c r="A1204" s="1" t="s">
        <v>7516</v>
      </c>
      <c r="B1204" s="2">
        <v>-32.86001666666667</v>
      </c>
      <c r="C1204" s="2">
        <v>-124.00001666666667</v>
      </c>
      <c r="D1204" s="149" t="s">
        <v>7517</v>
      </c>
    </row>
    <row r="1205" spans="1:4" ht="11.25">
      <c r="A1205" s="1" t="s">
        <v>7518</v>
      </c>
      <c r="B1205" s="2">
        <v>-12.851683333333334</v>
      </c>
      <c r="C1205" s="2">
        <v>-132.19835</v>
      </c>
      <c r="D1205" s="149" t="s">
        <v>7519</v>
      </c>
    </row>
    <row r="1206" spans="1:4" ht="11.25">
      <c r="A1206" s="1" t="s">
        <v>7520</v>
      </c>
      <c r="B1206" s="2">
        <v>-21.95835</v>
      </c>
      <c r="C1206" s="2">
        <v>-133.56501666666668</v>
      </c>
      <c r="D1206" s="149" t="s">
        <v>7521</v>
      </c>
    </row>
    <row r="1207" spans="1:4" ht="11.25">
      <c r="A1207" s="1" t="s">
        <v>4751</v>
      </c>
      <c r="B1207" s="2">
        <v>-16.445016666666664</v>
      </c>
      <c r="C1207" s="2">
        <v>-125.47335</v>
      </c>
      <c r="D1207" s="149" t="s">
        <v>4752</v>
      </c>
    </row>
    <row r="1208" spans="1:4" ht="11.25">
      <c r="A1208" s="1" t="s">
        <v>5393</v>
      </c>
      <c r="B1208" s="2">
        <v>-23.786683333333336</v>
      </c>
      <c r="C1208" s="2">
        <v>-133.50001666666665</v>
      </c>
      <c r="D1208" s="149" t="s">
        <v>1847</v>
      </c>
    </row>
    <row r="1209" spans="1:4" ht="11.25">
      <c r="A1209" s="1" t="s">
        <v>4075</v>
      </c>
      <c r="B1209" s="2">
        <v>-27.7614</v>
      </c>
      <c r="C1209" s="2">
        <v>-153.33446666666669</v>
      </c>
      <c r="D1209" s="149" t="s">
        <v>4076</v>
      </c>
    </row>
    <row r="1210" spans="1:4" ht="11.25">
      <c r="A1210" s="1" t="s">
        <v>5394</v>
      </c>
      <c r="B1210" s="2">
        <v>-27.36668333333333</v>
      </c>
      <c r="C1210" s="2">
        <v>-151.58835000000002</v>
      </c>
      <c r="D1210" s="149" t="s">
        <v>1848</v>
      </c>
    </row>
    <row r="1211" spans="1:4" ht="11.25">
      <c r="A1211" s="1" t="s">
        <v>5395</v>
      </c>
      <c r="B1211" s="2">
        <v>-14.733349999999998</v>
      </c>
      <c r="C1211" s="2">
        <v>-144.86668333333336</v>
      </c>
      <c r="D1211" s="149" t="s">
        <v>1849</v>
      </c>
    </row>
    <row r="1212" spans="1:4" ht="11.25">
      <c r="A1212" s="1" t="s">
        <v>4753</v>
      </c>
      <c r="B1212" s="2">
        <v>-27.156683333333334</v>
      </c>
      <c r="C1212" s="2">
        <v>-151.95335</v>
      </c>
      <c r="D1212" s="149" t="s">
        <v>4754</v>
      </c>
    </row>
    <row r="1213" spans="1:4" ht="11.25">
      <c r="A1213" s="1" t="s">
        <v>4755</v>
      </c>
      <c r="B1213" s="2">
        <v>-22.038349999999998</v>
      </c>
      <c r="C1213" s="2">
        <v>-131.93668333333332</v>
      </c>
      <c r="D1213" s="149" t="s">
        <v>4756</v>
      </c>
    </row>
    <row r="1214" spans="1:4" ht="11.25">
      <c r="A1214" s="1" t="s">
        <v>4757</v>
      </c>
      <c r="B1214" s="2">
        <v>-28.301683333333333</v>
      </c>
      <c r="C1214" s="2">
        <v>-152.39668333333333</v>
      </c>
      <c r="D1214" s="149" t="s">
        <v>4758</v>
      </c>
    </row>
    <row r="1215" spans="1:4" ht="11.25">
      <c r="A1215" s="1" t="s">
        <v>6975</v>
      </c>
      <c r="B1215" s="2">
        <v>-19.820016666666668</v>
      </c>
      <c r="C1215" s="2">
        <v>-147.19168333333334</v>
      </c>
      <c r="D1215" s="149" t="s">
        <v>6976</v>
      </c>
    </row>
    <row r="1216" spans="1:4" ht="11.25">
      <c r="A1216" s="1" t="s">
        <v>6977</v>
      </c>
      <c r="B1216" s="2">
        <v>-37.64501666666666</v>
      </c>
      <c r="C1216" s="2">
        <v>-145.26001666666667</v>
      </c>
      <c r="D1216" s="149" t="s">
        <v>608</v>
      </c>
    </row>
    <row r="1217" spans="1:4" ht="11.25">
      <c r="A1217" s="1" t="s">
        <v>609</v>
      </c>
      <c r="B1217" s="2">
        <v>-31.57835</v>
      </c>
      <c r="C1217" s="2">
        <v>-116.65835</v>
      </c>
      <c r="D1217" s="149" t="s">
        <v>610</v>
      </c>
    </row>
    <row r="1218" spans="1:4" ht="11.25">
      <c r="A1218" s="1" t="s">
        <v>5396</v>
      </c>
      <c r="B1218" s="2">
        <v>-23.755016666666666</v>
      </c>
      <c r="C1218" s="2">
        <v>-134.01668333333333</v>
      </c>
      <c r="D1218" s="149" t="s">
        <v>1850</v>
      </c>
    </row>
    <row r="1219" spans="1:4" ht="11.25">
      <c r="A1219" s="1" t="s">
        <v>5397</v>
      </c>
      <c r="B1219" s="2">
        <v>-22.000016666666667</v>
      </c>
      <c r="C1219" s="2">
        <v>-144.70001666666664</v>
      </c>
      <c r="D1219" s="149" t="s">
        <v>1851</v>
      </c>
    </row>
    <row r="1220" spans="1:4" ht="11.25">
      <c r="A1220" s="1" t="s">
        <v>5398</v>
      </c>
      <c r="B1220" s="2">
        <v>-35.958349999999996</v>
      </c>
      <c r="C1220" s="2">
        <v>-146.88834999999997</v>
      </c>
      <c r="D1220" s="149" t="s">
        <v>7036</v>
      </c>
    </row>
    <row r="1221" spans="1:4" ht="11.25">
      <c r="A1221" s="1" t="s">
        <v>5399</v>
      </c>
      <c r="B1221" s="2">
        <v>-34.08501666666666</v>
      </c>
      <c r="C1221" s="2">
        <v>-151.17001666666667</v>
      </c>
      <c r="D1221" s="149" t="s">
        <v>7037</v>
      </c>
    </row>
    <row r="1222" spans="1:4" ht="11.25">
      <c r="A1222" s="1" t="s">
        <v>4077</v>
      </c>
      <c r="B1222" s="2">
        <v>-20.665016666666666</v>
      </c>
      <c r="C1222" s="2">
        <v>-141.72418333333331</v>
      </c>
      <c r="D1222" s="149" t="s">
        <v>4078</v>
      </c>
    </row>
    <row r="1223" spans="1:4" ht="11.25">
      <c r="A1223" s="1" t="s">
        <v>4079</v>
      </c>
      <c r="B1223" s="2">
        <v>-30.313349999999996</v>
      </c>
      <c r="C1223" s="2">
        <v>-115.05390000000001</v>
      </c>
      <c r="D1223" s="149" t="s">
        <v>4080</v>
      </c>
    </row>
    <row r="1224" spans="1:4" ht="11.25">
      <c r="A1224" s="1" t="s">
        <v>5400</v>
      </c>
      <c r="B1224" s="2">
        <v>-11.58335</v>
      </c>
      <c r="C1224" s="2">
        <v>-142.00001666666668</v>
      </c>
      <c r="D1224" s="149" t="s">
        <v>7038</v>
      </c>
    </row>
    <row r="1225" spans="1:4" ht="11.25">
      <c r="A1225" s="1" t="s">
        <v>611</v>
      </c>
      <c r="B1225" s="2">
        <v>-31.786683333333336</v>
      </c>
      <c r="C1225" s="2">
        <v>-150.2700166666667</v>
      </c>
      <c r="D1225" s="149" t="s">
        <v>612</v>
      </c>
    </row>
    <row r="1226" spans="1:4" ht="11.25">
      <c r="A1226" s="1" t="s">
        <v>613</v>
      </c>
      <c r="B1226" s="2">
        <v>-31.41668333333333</v>
      </c>
      <c r="C1226" s="2">
        <v>-151.86335</v>
      </c>
      <c r="D1226" s="149" t="s">
        <v>614</v>
      </c>
    </row>
    <row r="1227" spans="1:4" ht="11.25">
      <c r="A1227" s="1" t="s">
        <v>615</v>
      </c>
      <c r="B1227" s="2">
        <v>-32.39168333333334</v>
      </c>
      <c r="C1227" s="2">
        <v>-154.68668333333335</v>
      </c>
      <c r="D1227" s="149" t="s">
        <v>616</v>
      </c>
    </row>
    <row r="1228" spans="1:4" ht="11.25">
      <c r="A1228" s="1" t="s">
        <v>617</v>
      </c>
      <c r="B1228" s="2">
        <v>-33.13668333333333</v>
      </c>
      <c r="C1228" s="2">
        <v>-116.67335</v>
      </c>
      <c r="D1228" s="149" t="s">
        <v>618</v>
      </c>
    </row>
    <row r="1229" spans="1:4" ht="11.25">
      <c r="A1229" s="1" t="s">
        <v>619</v>
      </c>
      <c r="B1229" s="2">
        <v>-21.96335</v>
      </c>
      <c r="C1229" s="2">
        <v>-133.3700166666667</v>
      </c>
      <c r="D1229" s="149" t="s">
        <v>2046</v>
      </c>
    </row>
    <row r="1230" spans="1:4" ht="11.25">
      <c r="A1230" s="1" t="s">
        <v>2047</v>
      </c>
      <c r="B1230" s="2">
        <v>-13.761683333333334</v>
      </c>
      <c r="C1230" s="2">
        <v>-130.94001666666665</v>
      </c>
      <c r="D1230" s="149" t="s">
        <v>2048</v>
      </c>
    </row>
    <row r="1231" spans="1:4" ht="11.25">
      <c r="A1231" s="1" t="s">
        <v>5401</v>
      </c>
      <c r="B1231" s="2">
        <v>-27.73335</v>
      </c>
      <c r="C1231" s="2">
        <v>-153.4500166666667</v>
      </c>
      <c r="D1231" s="149" t="s">
        <v>7039</v>
      </c>
    </row>
    <row r="1232" spans="1:4" ht="11.25">
      <c r="A1232" s="1" t="s">
        <v>5402</v>
      </c>
      <c r="B1232" s="2">
        <v>-38.50001666666667</v>
      </c>
      <c r="C1232" s="2">
        <v>-147.00001666666668</v>
      </c>
      <c r="D1232" s="149" t="s">
        <v>7040</v>
      </c>
    </row>
    <row r="1233" spans="1:4" ht="11.25">
      <c r="A1233" s="1" t="s">
        <v>5403</v>
      </c>
      <c r="B1233" s="2">
        <v>-41.94168333333334</v>
      </c>
      <c r="C1233" s="2">
        <v>-147.3000166666667</v>
      </c>
      <c r="D1233" s="149" t="s">
        <v>7041</v>
      </c>
    </row>
    <row r="1234" spans="1:4" ht="11.25">
      <c r="A1234" s="1" t="s">
        <v>4081</v>
      </c>
      <c r="B1234" s="2">
        <v>-32.1028</v>
      </c>
      <c r="C1234" s="2">
        <v>-115.88668333333334</v>
      </c>
      <c r="D1234" s="149" t="s">
        <v>6522</v>
      </c>
    </row>
    <row r="1235" spans="1:4" ht="11.25">
      <c r="A1235" s="1" t="s">
        <v>2049</v>
      </c>
      <c r="B1235" s="2">
        <v>-15.001683333333334</v>
      </c>
      <c r="C1235" s="2">
        <v>-140.00001666666668</v>
      </c>
      <c r="D1235" s="149" t="s">
        <v>2754</v>
      </c>
    </row>
    <row r="1236" spans="1:4" ht="11.25">
      <c r="A1236" s="1" t="s">
        <v>2755</v>
      </c>
      <c r="B1236" s="2">
        <v>-15.15835</v>
      </c>
      <c r="C1236" s="2">
        <v>-130.77668333333335</v>
      </c>
      <c r="D1236" s="149" t="s">
        <v>2756</v>
      </c>
    </row>
    <row r="1237" spans="1:4" ht="11.25">
      <c r="A1237" s="1" t="s">
        <v>2757</v>
      </c>
      <c r="B1237" s="2">
        <v>-11.796683333333332</v>
      </c>
      <c r="C1237" s="2">
        <v>-129.70335</v>
      </c>
      <c r="D1237" s="149" t="s">
        <v>2758</v>
      </c>
    </row>
    <row r="1238" spans="1:4" ht="11.25">
      <c r="A1238" s="1" t="s">
        <v>2759</v>
      </c>
      <c r="B1238" s="2">
        <v>-13.55335</v>
      </c>
      <c r="C1238" s="2">
        <v>-130.17334999999997</v>
      </c>
      <c r="D1238" s="149" t="s">
        <v>2760</v>
      </c>
    </row>
    <row r="1239" spans="1:4" ht="11.25">
      <c r="A1239" s="1" t="s">
        <v>2761</v>
      </c>
      <c r="B1239" s="2">
        <v>-35.10001666666666</v>
      </c>
      <c r="C1239" s="2">
        <v>-159.19501666666665</v>
      </c>
      <c r="D1239" s="149" t="s">
        <v>2762</v>
      </c>
    </row>
    <row r="1240" spans="1:4" ht="11.25">
      <c r="A1240" s="1" t="s">
        <v>5404</v>
      </c>
      <c r="B1240" s="2">
        <v>-34.866683333333334</v>
      </c>
      <c r="C1240" s="2">
        <v>-147.58335</v>
      </c>
      <c r="D1240" s="149" t="s">
        <v>7042</v>
      </c>
    </row>
    <row r="1241" spans="1:4" ht="11.25">
      <c r="A1241" s="1" t="s">
        <v>5405</v>
      </c>
      <c r="B1241" s="2">
        <v>-28.02835</v>
      </c>
      <c r="C1241" s="2">
        <v>-153.40668333333335</v>
      </c>
      <c r="D1241" s="149" t="s">
        <v>2162</v>
      </c>
    </row>
    <row r="1242" spans="1:4" ht="11.25">
      <c r="A1242" s="1" t="s">
        <v>6523</v>
      </c>
      <c r="B1242" s="2">
        <v>-22.949183333333334</v>
      </c>
      <c r="C1242" s="2">
        <v>-136.14501666666666</v>
      </c>
      <c r="D1242" s="149" t="s">
        <v>6524</v>
      </c>
    </row>
    <row r="1243" spans="1:4" ht="11.25">
      <c r="A1243" s="1" t="s">
        <v>2763</v>
      </c>
      <c r="B1243" s="2">
        <v>-33.38835</v>
      </c>
      <c r="C1243" s="2">
        <v>-139.41168333333331</v>
      </c>
      <c r="D1243" s="149" t="s">
        <v>2764</v>
      </c>
    </row>
    <row r="1244" spans="1:4" ht="11.25">
      <c r="A1244" s="1" t="s">
        <v>2765</v>
      </c>
      <c r="B1244" s="2">
        <v>-5.90835</v>
      </c>
      <c r="C1244" s="2">
        <v>-79.00001666666667</v>
      </c>
      <c r="D1244" s="149" t="s">
        <v>2766</v>
      </c>
    </row>
    <row r="1245" spans="1:4" ht="11.25">
      <c r="A1245" s="1" t="s">
        <v>2052</v>
      </c>
      <c r="B1245" s="2">
        <v>-2.0000166666666668</v>
      </c>
      <c r="C1245" s="2">
        <v>-84.16001666666668</v>
      </c>
      <c r="D1245" s="149" t="s">
        <v>2053</v>
      </c>
    </row>
    <row r="1246" spans="1:4" ht="11.25">
      <c r="A1246" s="1" t="s">
        <v>2054</v>
      </c>
      <c r="B1246" s="2">
        <v>-17.81501666666667</v>
      </c>
      <c r="C1246" s="2">
        <v>-75.00001666666667</v>
      </c>
      <c r="D1246" s="149" t="s">
        <v>3012</v>
      </c>
    </row>
    <row r="1247" spans="1:4" ht="11.25">
      <c r="A1247" s="1" t="s">
        <v>6525</v>
      </c>
      <c r="B1247" s="2">
        <v>-20.71501666666667</v>
      </c>
      <c r="C1247" s="2">
        <v>-116.77390000000001</v>
      </c>
      <c r="D1247" s="149" t="s">
        <v>6526</v>
      </c>
    </row>
    <row r="1248" spans="1:4" ht="11.25">
      <c r="A1248" s="1" t="s">
        <v>3013</v>
      </c>
      <c r="B1248" s="2">
        <v>-22.35001666666667</v>
      </c>
      <c r="C1248" s="2">
        <v>-121.85168333333333</v>
      </c>
      <c r="D1248" s="149" t="s">
        <v>3014</v>
      </c>
    </row>
    <row r="1249" spans="1:4" ht="11.25">
      <c r="A1249" s="1" t="s">
        <v>3015</v>
      </c>
      <c r="B1249" s="2">
        <v>-32.02668333333334</v>
      </c>
      <c r="C1249" s="2">
        <v>-145.31835</v>
      </c>
      <c r="D1249" s="149" t="s">
        <v>3016</v>
      </c>
    </row>
    <row r="1250" spans="1:4" ht="11.25">
      <c r="A1250" s="1" t="s">
        <v>3017</v>
      </c>
      <c r="B1250" s="2">
        <v>-26.49335</v>
      </c>
      <c r="C1250" s="2">
        <v>-116.27335000000001</v>
      </c>
      <c r="D1250" s="149" t="s">
        <v>3018</v>
      </c>
    </row>
    <row r="1251" spans="1:4" ht="11.25">
      <c r="A1251" s="1" t="s">
        <v>3019</v>
      </c>
      <c r="B1251" s="2">
        <v>-31.891683333333333</v>
      </c>
      <c r="C1251" s="2">
        <v>-116.62168333333332</v>
      </c>
      <c r="D1251" s="149" t="s">
        <v>3020</v>
      </c>
    </row>
    <row r="1252" spans="1:4" ht="11.25">
      <c r="A1252" s="1" t="s">
        <v>3021</v>
      </c>
      <c r="B1252" s="2">
        <v>-31.961683333333337</v>
      </c>
      <c r="C1252" s="2">
        <v>-116.15335</v>
      </c>
      <c r="D1252" s="149" t="s">
        <v>3022</v>
      </c>
    </row>
    <row r="1253" spans="1:4" ht="11.25">
      <c r="A1253" s="1" t="s">
        <v>5062</v>
      </c>
      <c r="B1253" s="2">
        <v>-8.871683333333332</v>
      </c>
      <c r="C1253" s="2">
        <v>-75.00001666666667</v>
      </c>
      <c r="D1253" s="149" t="s">
        <v>5063</v>
      </c>
    </row>
    <row r="1254" spans="1:4" ht="11.25">
      <c r="A1254" s="1" t="s">
        <v>5406</v>
      </c>
      <c r="B1254" s="2">
        <v>-14.200016666666668</v>
      </c>
      <c r="C1254" s="2">
        <v>-141.60001666666665</v>
      </c>
      <c r="D1254" s="149" t="s">
        <v>2163</v>
      </c>
    </row>
    <row r="1255" spans="1:4" ht="11.25">
      <c r="A1255" s="1" t="s">
        <v>5064</v>
      </c>
      <c r="B1255" s="2">
        <v>-25.900016666666666</v>
      </c>
      <c r="C1255" s="2">
        <v>-136.72501666666668</v>
      </c>
      <c r="D1255" s="149" t="s">
        <v>5065</v>
      </c>
    </row>
    <row r="1256" spans="1:4" ht="11.25">
      <c r="A1256" s="1" t="s">
        <v>5066</v>
      </c>
      <c r="B1256" s="2">
        <v>-33.495016666666665</v>
      </c>
      <c r="C1256" s="2">
        <v>-151.43335</v>
      </c>
      <c r="D1256" s="149" t="s">
        <v>5067</v>
      </c>
    </row>
    <row r="1257" spans="1:4" ht="11.25">
      <c r="A1257" s="1" t="s">
        <v>5068</v>
      </c>
      <c r="B1257" s="2">
        <v>-34.16168333333333</v>
      </c>
      <c r="C1257" s="2">
        <v>-151.22001666666668</v>
      </c>
      <c r="D1257" s="149" t="s">
        <v>5069</v>
      </c>
    </row>
    <row r="1258" spans="1:4" ht="11.25">
      <c r="A1258" s="1" t="s">
        <v>5070</v>
      </c>
      <c r="B1258" s="2">
        <v>-3.5050166666666667</v>
      </c>
      <c r="C1258" s="2">
        <v>-80.89168333333333</v>
      </c>
      <c r="D1258" s="149" t="s">
        <v>5071</v>
      </c>
    </row>
    <row r="1259" spans="1:4" ht="11.25">
      <c r="A1259" s="1" t="s">
        <v>5072</v>
      </c>
      <c r="B1259" s="2">
        <v>-23.180016666666667</v>
      </c>
      <c r="C1259" s="2">
        <v>-149.48335</v>
      </c>
      <c r="D1259" s="149" t="s">
        <v>5073</v>
      </c>
    </row>
    <row r="1260" spans="1:4" ht="11.25">
      <c r="A1260" s="1" t="s">
        <v>5407</v>
      </c>
      <c r="B1260" s="2">
        <v>-23.300016666666664</v>
      </c>
      <c r="C1260" s="2">
        <v>-150.73335</v>
      </c>
      <c r="D1260" s="149" t="s">
        <v>6043</v>
      </c>
    </row>
    <row r="1261" spans="1:4" ht="11.25">
      <c r="A1261" s="1" t="s">
        <v>6527</v>
      </c>
      <c r="B1261" s="2">
        <v>-20.706133333333334</v>
      </c>
      <c r="C1261" s="2">
        <v>-116.78389999999999</v>
      </c>
      <c r="D1261" s="149" t="s">
        <v>6526</v>
      </c>
    </row>
    <row r="1262" spans="1:4" ht="11.25">
      <c r="A1262" s="1" t="s">
        <v>7901</v>
      </c>
      <c r="B1262" s="2">
        <v>-31.52668333333333</v>
      </c>
      <c r="C1262" s="2">
        <v>-156.72501666666668</v>
      </c>
      <c r="D1262" s="149" t="s">
        <v>1580</v>
      </c>
    </row>
    <row r="1263" spans="1:4" ht="11.25">
      <c r="A1263" s="1" t="s">
        <v>1581</v>
      </c>
      <c r="B1263" s="2">
        <v>-21.745016666666665</v>
      </c>
      <c r="C1263" s="2">
        <v>-117.17168333333333</v>
      </c>
      <c r="D1263" s="149" t="s">
        <v>1582</v>
      </c>
    </row>
    <row r="1264" spans="1:4" ht="11.25">
      <c r="A1264" s="1" t="s">
        <v>1583</v>
      </c>
      <c r="B1264" s="2">
        <v>-37.69668333333334</v>
      </c>
      <c r="C1264" s="2">
        <v>-145.25835</v>
      </c>
      <c r="D1264" s="149" t="s">
        <v>1584</v>
      </c>
    </row>
    <row r="1265" spans="1:4" ht="11.25">
      <c r="A1265" s="1" t="s">
        <v>5408</v>
      </c>
      <c r="B1265" s="2">
        <v>-37.53668333333333</v>
      </c>
      <c r="C1265" s="2">
        <v>-144.94501666666667</v>
      </c>
      <c r="D1265" s="149" t="s">
        <v>2186</v>
      </c>
    </row>
    <row r="1266" spans="1:4" ht="11.25">
      <c r="A1266" s="1" t="s">
        <v>1585</v>
      </c>
      <c r="B1266" s="2">
        <v>-12.000016666666665</v>
      </c>
      <c r="C1266" s="2">
        <v>-146.71668333333335</v>
      </c>
      <c r="D1266" s="149" t="s">
        <v>1586</v>
      </c>
    </row>
    <row r="1267" spans="1:4" ht="11.25">
      <c r="A1267" s="1" t="s">
        <v>1587</v>
      </c>
      <c r="B1267" s="2">
        <v>-29.000016666666667</v>
      </c>
      <c r="C1267" s="2">
        <v>-144.59501666666668</v>
      </c>
      <c r="D1267" s="149" t="s">
        <v>1588</v>
      </c>
    </row>
    <row r="1268" spans="1:4" ht="11.25">
      <c r="A1268" s="1" t="s">
        <v>1589</v>
      </c>
      <c r="B1268" s="2">
        <v>-42.08835</v>
      </c>
      <c r="C1268" s="2">
        <v>-147.66501666666667</v>
      </c>
      <c r="D1268" s="149" t="s">
        <v>1590</v>
      </c>
    </row>
    <row r="1269" spans="1:4" ht="11.25">
      <c r="A1269" s="1" t="s">
        <v>1591</v>
      </c>
      <c r="B1269" s="2">
        <v>-12.585016666666668</v>
      </c>
      <c r="C1269" s="2">
        <v>-132.26001666666667</v>
      </c>
      <c r="D1269" s="149" t="s">
        <v>6101</v>
      </c>
    </row>
    <row r="1270" spans="1:4" ht="11.25">
      <c r="A1270" s="1" t="s">
        <v>6102</v>
      </c>
      <c r="B1270" s="2">
        <v>-13.955016666666667</v>
      </c>
      <c r="C1270" s="2">
        <v>-132.83668333333335</v>
      </c>
      <c r="D1270" s="149" t="s">
        <v>6103</v>
      </c>
    </row>
    <row r="1271" spans="1:4" ht="11.25">
      <c r="A1271" s="1" t="s">
        <v>6104</v>
      </c>
      <c r="B1271" s="2">
        <v>-25.81335</v>
      </c>
      <c r="C1271" s="2">
        <v>-152.53668333333334</v>
      </c>
      <c r="D1271" s="149" t="s">
        <v>4237</v>
      </c>
    </row>
    <row r="1272" spans="1:4" ht="11.25">
      <c r="A1272" s="1" t="s">
        <v>4238</v>
      </c>
      <c r="B1272" s="2">
        <v>-27.266683333333333</v>
      </c>
      <c r="C1272" s="2">
        <v>-153.79168333333334</v>
      </c>
      <c r="D1272" s="149" t="s">
        <v>4239</v>
      </c>
    </row>
    <row r="1273" spans="1:4" ht="11.25">
      <c r="A1273" s="1" t="s">
        <v>6528</v>
      </c>
      <c r="B1273" s="2">
        <v>-33.71085</v>
      </c>
      <c r="C1273" s="2">
        <v>-150.29973333333336</v>
      </c>
      <c r="D1273" s="149" t="s">
        <v>6529</v>
      </c>
    </row>
    <row r="1274" spans="1:4" ht="11.25">
      <c r="A1274" s="1" t="s">
        <v>6530</v>
      </c>
      <c r="B1274" s="2">
        <v>-20.71501666666667</v>
      </c>
      <c r="C1274" s="2">
        <v>-116.77390000000001</v>
      </c>
      <c r="D1274" s="149" t="s">
        <v>6526</v>
      </c>
    </row>
    <row r="1275" spans="1:4" ht="11.25">
      <c r="A1275" s="1" t="s">
        <v>5409</v>
      </c>
      <c r="B1275" s="2">
        <v>-17.83335</v>
      </c>
      <c r="C1275" s="2">
        <v>-145.60001666666665</v>
      </c>
      <c r="D1275" s="149" t="s">
        <v>2187</v>
      </c>
    </row>
    <row r="1276" spans="1:4" ht="11.25">
      <c r="A1276" s="1" t="s">
        <v>5410</v>
      </c>
      <c r="B1276" s="2">
        <v>-15.625016666666665</v>
      </c>
      <c r="C1276" s="2">
        <v>-125.30001666666666</v>
      </c>
      <c r="D1276" s="149" t="s">
        <v>2189</v>
      </c>
    </row>
    <row r="1277" spans="1:4" ht="11.25">
      <c r="A1277" s="1" t="s">
        <v>5411</v>
      </c>
      <c r="B1277" s="2">
        <v>-28.25001666666667</v>
      </c>
      <c r="C1277" s="2">
        <v>-153.5716833333333</v>
      </c>
      <c r="D1277" s="149" t="s">
        <v>1592</v>
      </c>
    </row>
    <row r="1278" spans="1:4" ht="11.25">
      <c r="A1278" s="1" t="s">
        <v>6531</v>
      </c>
      <c r="B1278" s="2">
        <v>-26.9189</v>
      </c>
      <c r="C1278" s="2">
        <v>-152.5728</v>
      </c>
      <c r="D1278" s="149" t="s">
        <v>6532</v>
      </c>
    </row>
    <row r="1279" spans="1:4" ht="11.25">
      <c r="A1279" s="1" t="s">
        <v>5412</v>
      </c>
      <c r="B1279" s="2">
        <v>-22.25001666666667</v>
      </c>
      <c r="C1279" s="2">
        <v>-125.03335</v>
      </c>
      <c r="D1279" s="149" t="s">
        <v>2483</v>
      </c>
    </row>
    <row r="1280" spans="1:4" ht="11.25">
      <c r="A1280" s="1" t="s">
        <v>1605</v>
      </c>
      <c r="B1280" s="2">
        <v>-33.271683333333335</v>
      </c>
      <c r="C1280" s="2">
        <v>-154.49335</v>
      </c>
      <c r="D1280" s="149" t="s">
        <v>1606</v>
      </c>
    </row>
    <row r="1281" spans="1:4" ht="11.25">
      <c r="A1281" s="1" t="s">
        <v>1607</v>
      </c>
      <c r="B1281" s="2">
        <v>-34.576683333333335</v>
      </c>
      <c r="C1281" s="2">
        <v>-149.4600166666667</v>
      </c>
      <c r="D1281" s="149" t="s">
        <v>1608</v>
      </c>
    </row>
    <row r="1282" spans="1:4" ht="11.25">
      <c r="A1282" s="1" t="s">
        <v>1609</v>
      </c>
      <c r="B1282" s="2">
        <v>-37.74168333333334</v>
      </c>
      <c r="C1282" s="2">
        <v>-144.78834999999998</v>
      </c>
      <c r="D1282" s="149" t="s">
        <v>1610</v>
      </c>
    </row>
    <row r="1283" spans="1:4" ht="11.25">
      <c r="A1283" s="1" t="s">
        <v>7212</v>
      </c>
      <c r="B1283" s="2">
        <v>-16.763350000000003</v>
      </c>
      <c r="C1283" s="2">
        <v>-145.93335000000002</v>
      </c>
      <c r="D1283" s="149" t="s">
        <v>7213</v>
      </c>
    </row>
    <row r="1284" spans="1:4" ht="11.25">
      <c r="A1284" s="1" t="s">
        <v>7214</v>
      </c>
      <c r="B1284" s="2">
        <v>-28.020016666666667</v>
      </c>
      <c r="C1284" s="2">
        <v>-153.58835000000002</v>
      </c>
      <c r="D1284" s="149" t="s">
        <v>7215</v>
      </c>
    </row>
    <row r="1285" spans="1:4" ht="11.25">
      <c r="A1285" s="1" t="s">
        <v>7216</v>
      </c>
      <c r="B1285" s="2">
        <v>-22.570016666666664</v>
      </c>
      <c r="C1285" s="2">
        <v>-151.58668333333335</v>
      </c>
      <c r="D1285" s="149" t="s">
        <v>7090</v>
      </c>
    </row>
    <row r="1286" spans="1:4" ht="11.25">
      <c r="A1286" s="1" t="s">
        <v>7091</v>
      </c>
      <c r="B1286" s="2">
        <v>-34.995016666666665</v>
      </c>
      <c r="C1286" s="2">
        <v>-138.3300166666667</v>
      </c>
      <c r="D1286" s="149" t="s">
        <v>7092</v>
      </c>
    </row>
    <row r="1287" spans="1:4" ht="11.25">
      <c r="A1287" s="1" t="s">
        <v>7093</v>
      </c>
      <c r="B1287" s="2">
        <v>-13.156683333333335</v>
      </c>
      <c r="C1287" s="2">
        <v>-136.62835</v>
      </c>
      <c r="D1287" s="149" t="s">
        <v>7094</v>
      </c>
    </row>
    <row r="1288" spans="1:7" ht="11.25">
      <c r="A1288" s="1" t="s">
        <v>2600</v>
      </c>
      <c r="B1288" s="2">
        <v>-20.316666666666666</v>
      </c>
      <c r="C1288" s="2">
        <v>-123.46666666666667</v>
      </c>
      <c r="D1288" s="149" t="s">
        <v>1946</v>
      </c>
      <c r="E1288" s="2">
        <v>750</v>
      </c>
      <c r="F1288" s="2" t="s">
        <v>1947</v>
      </c>
      <c r="G1288" s="2" t="s">
        <v>1948</v>
      </c>
    </row>
    <row r="1289" spans="1:4" ht="11.25">
      <c r="A1289" s="1" t="s">
        <v>7095</v>
      </c>
      <c r="B1289" s="2">
        <v>-31.923350000000003</v>
      </c>
      <c r="C1289" s="2">
        <v>-115.47001666666667</v>
      </c>
      <c r="D1289" s="149" t="s">
        <v>7096</v>
      </c>
    </row>
    <row r="1290" spans="1:4" ht="11.25">
      <c r="A1290" s="1" t="s">
        <v>5304</v>
      </c>
      <c r="B1290" s="2">
        <v>-30.880016666666663</v>
      </c>
      <c r="C1290" s="2">
        <v>-150.49835000000002</v>
      </c>
      <c r="D1290" s="149" t="s">
        <v>2484</v>
      </c>
    </row>
    <row r="1291" spans="1:4" ht="11.25">
      <c r="A1291" s="1" t="s">
        <v>7097</v>
      </c>
      <c r="B1291" s="2">
        <v>-36.79668333333333</v>
      </c>
      <c r="C1291" s="2">
        <v>-143.97501666666668</v>
      </c>
      <c r="D1291" s="149" t="s">
        <v>5413</v>
      </c>
    </row>
    <row r="1292" spans="1:4" ht="11.25">
      <c r="A1292" s="1" t="s">
        <v>5414</v>
      </c>
      <c r="B1292" s="2">
        <v>-16.210016666666668</v>
      </c>
      <c r="C1292" s="2">
        <v>-141.29501666666667</v>
      </c>
      <c r="D1292" s="149" t="s">
        <v>5415</v>
      </c>
    </row>
    <row r="1293" spans="1:4" ht="11.25">
      <c r="A1293" s="1" t="s">
        <v>5416</v>
      </c>
      <c r="B1293" s="2">
        <v>-28.153349999999996</v>
      </c>
      <c r="C1293" s="2">
        <v>-153.62168333333332</v>
      </c>
      <c r="D1293" s="149" t="s">
        <v>5417</v>
      </c>
    </row>
    <row r="1294" spans="1:4" ht="11.25">
      <c r="A1294" s="1" t="s">
        <v>5418</v>
      </c>
      <c r="B1294" s="2">
        <v>-25.071683333333333</v>
      </c>
      <c r="C1294" s="2">
        <v>-152.02501666666666</v>
      </c>
      <c r="D1294" s="149" t="s">
        <v>5419</v>
      </c>
    </row>
    <row r="1295" spans="1:4" ht="11.25">
      <c r="A1295" s="1" t="s">
        <v>5420</v>
      </c>
      <c r="B1295" s="2">
        <v>-34.13668333333333</v>
      </c>
      <c r="C1295" s="2">
        <v>-151.37168333333332</v>
      </c>
      <c r="D1295" s="149" t="s">
        <v>5421</v>
      </c>
    </row>
    <row r="1296" spans="1:4" ht="11.25">
      <c r="A1296" s="1" t="s">
        <v>6533</v>
      </c>
      <c r="B1296" s="2">
        <v>-30.78973333333333</v>
      </c>
      <c r="C1296" s="2">
        <v>-121.45306666666666</v>
      </c>
      <c r="D1296" s="149" t="s">
        <v>6534</v>
      </c>
    </row>
    <row r="1297" spans="1:4" ht="11.25">
      <c r="A1297" s="1" t="s">
        <v>5305</v>
      </c>
      <c r="B1297" s="2">
        <v>-37.52168333333333</v>
      </c>
      <c r="C1297" s="2">
        <v>-145.35001666666668</v>
      </c>
      <c r="D1297" s="149" t="s">
        <v>2485</v>
      </c>
    </row>
    <row r="1298" spans="1:4" ht="11.25">
      <c r="A1298" s="1" t="s">
        <v>6535</v>
      </c>
      <c r="B1298" s="2">
        <v>-30.7778</v>
      </c>
      <c r="C1298" s="2">
        <v>-121.43946666666666</v>
      </c>
      <c r="D1298" s="149" t="s">
        <v>6534</v>
      </c>
    </row>
    <row r="1299" spans="1:4" ht="11.25">
      <c r="A1299" s="1" t="s">
        <v>5306</v>
      </c>
      <c r="B1299" s="2">
        <v>-27.47835</v>
      </c>
      <c r="C1299" s="2">
        <v>-151.81335</v>
      </c>
      <c r="D1299" s="149" t="s">
        <v>2486</v>
      </c>
    </row>
    <row r="1300" spans="1:4" ht="11.25">
      <c r="A1300" s="1" t="s">
        <v>6536</v>
      </c>
      <c r="B1300" s="2">
        <v>-30.78973333333333</v>
      </c>
      <c r="C1300" s="2">
        <v>-121.45280000000001</v>
      </c>
      <c r="D1300" s="149" t="s">
        <v>6534</v>
      </c>
    </row>
    <row r="1301" spans="1:4" ht="11.25">
      <c r="A1301" s="1" t="s">
        <v>6537</v>
      </c>
      <c r="B1301" s="2">
        <v>-18.870566666666665</v>
      </c>
      <c r="C1301" s="2">
        <v>-144.17001666666667</v>
      </c>
      <c r="D1301" s="149" t="s">
        <v>6538</v>
      </c>
    </row>
    <row r="1302" spans="1:4" ht="11.25">
      <c r="A1302" s="1" t="s">
        <v>5307</v>
      </c>
      <c r="B1302" s="2">
        <v>-36.25834999999999</v>
      </c>
      <c r="C1302" s="2">
        <v>-147.00835</v>
      </c>
      <c r="D1302" s="149" t="s">
        <v>2487</v>
      </c>
    </row>
    <row r="1303" spans="1:4" ht="11.25">
      <c r="A1303" s="1" t="s">
        <v>6539</v>
      </c>
      <c r="B1303" s="2">
        <v>-39.889183333333335</v>
      </c>
      <c r="C1303" s="2">
        <v>-143.8753</v>
      </c>
      <c r="D1303" s="149" t="s">
        <v>7708</v>
      </c>
    </row>
    <row r="1304" spans="1:4" ht="11.25">
      <c r="A1304" s="1" t="s">
        <v>5422</v>
      </c>
      <c r="B1304" s="2">
        <v>-9.881683333333333</v>
      </c>
      <c r="C1304" s="2">
        <v>-126.12335</v>
      </c>
      <c r="D1304" s="149" t="s">
        <v>5423</v>
      </c>
    </row>
    <row r="1305" spans="1:4" ht="11.25">
      <c r="A1305" s="1" t="s">
        <v>5424</v>
      </c>
      <c r="B1305" s="2">
        <v>-23.15835</v>
      </c>
      <c r="C1305" s="2">
        <v>-116.77335000000001</v>
      </c>
      <c r="D1305" s="149" t="s">
        <v>5425</v>
      </c>
    </row>
    <row r="1306" spans="1:4" ht="11.25">
      <c r="A1306" s="1" t="s">
        <v>5308</v>
      </c>
      <c r="B1306" s="2">
        <v>-37.30001666666667</v>
      </c>
      <c r="C1306" s="2">
        <v>-144.9550166666667</v>
      </c>
      <c r="D1306" s="149" t="s">
        <v>2488</v>
      </c>
    </row>
    <row r="1307" spans="1:4" ht="11.25">
      <c r="A1307" s="1" t="s">
        <v>5426</v>
      </c>
      <c r="B1307" s="2">
        <v>-14.646683333333332</v>
      </c>
      <c r="C1307" s="2">
        <v>-144.50168333333332</v>
      </c>
      <c r="D1307" s="149" t="s">
        <v>5427</v>
      </c>
    </row>
    <row r="1308" spans="1:4" ht="11.25">
      <c r="A1308" s="1" t="s">
        <v>5309</v>
      </c>
      <c r="B1308" s="2">
        <v>-37.95668333333334</v>
      </c>
      <c r="C1308" s="2">
        <v>-145.07668333333334</v>
      </c>
      <c r="D1308" s="149" t="s">
        <v>2489</v>
      </c>
    </row>
    <row r="1309" spans="1:4" ht="11.25">
      <c r="A1309" s="1" t="s">
        <v>5428</v>
      </c>
      <c r="B1309" s="2">
        <v>-30.613350000000004</v>
      </c>
      <c r="C1309" s="2">
        <v>-120.90835000000001</v>
      </c>
      <c r="D1309" s="149" t="s">
        <v>5429</v>
      </c>
    </row>
    <row r="1310" spans="1:4" ht="11.25">
      <c r="A1310" s="1" t="s">
        <v>5430</v>
      </c>
      <c r="B1310" s="2">
        <v>-20.07835</v>
      </c>
      <c r="C1310" s="2">
        <v>-143.22835</v>
      </c>
      <c r="D1310" s="149" t="s">
        <v>5431</v>
      </c>
    </row>
    <row r="1311" spans="1:4" ht="11.25">
      <c r="A1311" s="1" t="s">
        <v>5310</v>
      </c>
      <c r="B1311" s="2">
        <v>-28.166683333333335</v>
      </c>
      <c r="C1311" s="2">
        <v>-153.52335</v>
      </c>
      <c r="D1311" s="149" t="s">
        <v>2490</v>
      </c>
    </row>
    <row r="1312" spans="1:4" ht="11.25">
      <c r="A1312" s="1" t="s">
        <v>5432</v>
      </c>
      <c r="B1312" s="2">
        <v>-19.475016666666665</v>
      </c>
      <c r="C1312" s="2">
        <v>-146.80168333333333</v>
      </c>
      <c r="D1312" s="149" t="s">
        <v>3618</v>
      </c>
    </row>
    <row r="1313" spans="1:4" ht="11.25">
      <c r="A1313" s="1" t="s">
        <v>3148</v>
      </c>
      <c r="B1313" s="2">
        <v>40.63333333333333</v>
      </c>
      <c r="C1313" s="2">
        <v>73.78333333333333</v>
      </c>
      <c r="D1313" s="149" t="s">
        <v>3149</v>
      </c>
    </row>
    <row r="1314" spans="1:4" ht="11.25">
      <c r="A1314" s="1" t="s">
        <v>5311</v>
      </c>
      <c r="B1314" s="2">
        <v>-32.81168333333333</v>
      </c>
      <c r="C1314" s="2">
        <v>-151.47501666666668</v>
      </c>
      <c r="D1314" s="149" t="s">
        <v>2427</v>
      </c>
    </row>
    <row r="1315" spans="1:4" ht="11.25">
      <c r="A1315" s="1" t="s">
        <v>5312</v>
      </c>
      <c r="B1315" s="2">
        <v>-27.06668333333333</v>
      </c>
      <c r="C1315" s="2">
        <v>-151.43335</v>
      </c>
      <c r="D1315" s="149" t="s">
        <v>2428</v>
      </c>
    </row>
    <row r="1316" spans="1:4" ht="11.25">
      <c r="A1316" s="1" t="s">
        <v>5313</v>
      </c>
      <c r="B1316" s="2">
        <v>-26.08335</v>
      </c>
      <c r="C1316" s="2">
        <v>-152.24668333333332</v>
      </c>
      <c r="D1316" s="149" t="s">
        <v>2429</v>
      </c>
    </row>
    <row r="1317" spans="1:4" ht="11.25">
      <c r="A1317" s="1" t="s">
        <v>3619</v>
      </c>
      <c r="B1317" s="2">
        <v>-34.19668333333333</v>
      </c>
      <c r="C1317" s="2">
        <v>-138.50668333333334</v>
      </c>
      <c r="D1317" s="149" t="s">
        <v>774</v>
      </c>
    </row>
    <row r="1318" spans="1:4" ht="11.25">
      <c r="A1318" s="1" t="s">
        <v>3147</v>
      </c>
      <c r="B1318" s="2">
        <v>33.95</v>
      </c>
      <c r="C1318" s="2">
        <v>118.4</v>
      </c>
      <c r="D1318" s="149" t="s">
        <v>3150</v>
      </c>
    </row>
    <row r="1319" spans="1:4" ht="11.25">
      <c r="A1319" s="1" t="s">
        <v>5314</v>
      </c>
      <c r="B1319" s="2">
        <v>-26.941683333333334</v>
      </c>
      <c r="C1319" s="2">
        <v>-152.56334999999999</v>
      </c>
      <c r="D1319" s="149" t="s">
        <v>2430</v>
      </c>
    </row>
    <row r="1320" spans="1:4" ht="11.25">
      <c r="A1320" s="1" t="s">
        <v>5315</v>
      </c>
      <c r="B1320" s="2">
        <v>-34.66668333333334</v>
      </c>
      <c r="C1320" s="2">
        <v>-150.85001666666665</v>
      </c>
      <c r="D1320" s="149" t="s">
        <v>2431</v>
      </c>
    </row>
    <row r="1321" spans="1:4" ht="11.25">
      <c r="A1321" s="1" t="s">
        <v>5316</v>
      </c>
      <c r="B1321" s="2">
        <v>-37.30001666666667</v>
      </c>
      <c r="C1321" s="2">
        <v>-144.98335</v>
      </c>
      <c r="D1321" s="149" t="s">
        <v>2432</v>
      </c>
    </row>
    <row r="1322" spans="1:4" ht="11.25">
      <c r="A1322" s="1" t="s">
        <v>7709</v>
      </c>
      <c r="B1322" s="2">
        <v>-31.05835</v>
      </c>
      <c r="C1322" s="2">
        <v>-152.79001666666665</v>
      </c>
      <c r="D1322" s="149" t="s">
        <v>7710</v>
      </c>
    </row>
    <row r="1323" spans="1:4" ht="11.25">
      <c r="A1323" s="1" t="s">
        <v>5317</v>
      </c>
      <c r="B1323" s="2">
        <v>-23.54168333333333</v>
      </c>
      <c r="C1323" s="2">
        <v>-133.55001666666664</v>
      </c>
      <c r="D1323" s="149" t="s">
        <v>2457</v>
      </c>
    </row>
    <row r="1324" spans="1:4" ht="11.25">
      <c r="A1324" s="1" t="s">
        <v>5318</v>
      </c>
      <c r="B1324" s="2">
        <v>-38.51668333333333</v>
      </c>
      <c r="C1324" s="2">
        <v>-145.71668333333335</v>
      </c>
      <c r="D1324" s="149" t="s">
        <v>2458</v>
      </c>
    </row>
    <row r="1325" spans="1:4" ht="11.25">
      <c r="A1325" s="1" t="s">
        <v>775</v>
      </c>
      <c r="B1325" s="2">
        <v>-31.500016666666667</v>
      </c>
      <c r="C1325" s="2">
        <v>-154.98835</v>
      </c>
      <c r="D1325" s="149" t="s">
        <v>776</v>
      </c>
    </row>
    <row r="1326" spans="1:4" ht="11.25">
      <c r="A1326" s="1" t="s">
        <v>777</v>
      </c>
      <c r="B1326" s="2">
        <v>-16.631683333333335</v>
      </c>
      <c r="C1326" s="2">
        <v>-144.90668333333332</v>
      </c>
      <c r="D1326" s="149" t="s">
        <v>778</v>
      </c>
    </row>
    <row r="1327" spans="1:4" ht="11.25">
      <c r="A1327" s="1" t="s">
        <v>779</v>
      </c>
      <c r="B1327" s="2">
        <v>-33.16335</v>
      </c>
      <c r="C1327" s="2">
        <v>-140.4516833333333</v>
      </c>
      <c r="D1327" s="149" t="s">
        <v>780</v>
      </c>
    </row>
    <row r="1328" spans="1:4" ht="11.25">
      <c r="A1328" s="1" t="s">
        <v>781</v>
      </c>
      <c r="B1328" s="2">
        <v>-15.71335</v>
      </c>
      <c r="C1328" s="2">
        <v>-143.42668333333333</v>
      </c>
      <c r="D1328" s="149" t="s">
        <v>782</v>
      </c>
    </row>
    <row r="1329" spans="1:4" ht="11.25">
      <c r="A1329" s="1" t="s">
        <v>7426</v>
      </c>
      <c r="B1329" s="2">
        <v>-31.483349999999998</v>
      </c>
      <c r="C1329" s="2">
        <v>-129.58335</v>
      </c>
      <c r="D1329" s="149" t="s">
        <v>2459</v>
      </c>
    </row>
    <row r="1330" spans="1:7" ht="11.25">
      <c r="A1330" s="1" t="s">
        <v>2596</v>
      </c>
      <c r="B1330" s="2">
        <v>-18.575833333333332</v>
      </c>
      <c r="C1330" s="2">
        <v>-124.7555</v>
      </c>
      <c r="D1330" s="149" t="s">
        <v>2597</v>
      </c>
      <c r="E1330" s="2">
        <v>400</v>
      </c>
      <c r="F1330" s="2" t="s">
        <v>5186</v>
      </c>
      <c r="G1330" s="2" t="s">
        <v>5187</v>
      </c>
    </row>
    <row r="1331" spans="1:4" ht="11.25">
      <c r="A1331" s="1" t="s">
        <v>4292</v>
      </c>
      <c r="B1331" s="2">
        <v>-29.51668333333333</v>
      </c>
      <c r="C1331" s="2">
        <v>-117.59335</v>
      </c>
      <c r="D1331" s="149" t="s">
        <v>4293</v>
      </c>
    </row>
    <row r="1332" spans="1:4" ht="11.25">
      <c r="A1332" s="1" t="s">
        <v>3040</v>
      </c>
      <c r="B1332" s="2">
        <v>-31.050016666666668</v>
      </c>
      <c r="C1332" s="2">
        <v>-151.05001666666666</v>
      </c>
      <c r="D1332" s="149" t="s">
        <v>2460</v>
      </c>
    </row>
    <row r="1333" spans="1:4" ht="11.25">
      <c r="A1333" s="1" t="s">
        <v>7711</v>
      </c>
      <c r="B1333" s="2">
        <v>-15.479733333333332</v>
      </c>
      <c r="C1333" s="2">
        <v>-141.74835</v>
      </c>
      <c r="D1333" s="149" t="s">
        <v>7712</v>
      </c>
    </row>
    <row r="1334" spans="1:4" ht="11.25">
      <c r="A1334" s="1" t="s">
        <v>7098</v>
      </c>
      <c r="B1334" s="2">
        <v>-35.91668333333333</v>
      </c>
      <c r="C1334" s="2">
        <v>-136.9166833333333</v>
      </c>
      <c r="D1334" s="149" t="s">
        <v>2461</v>
      </c>
    </row>
    <row r="1335" spans="1:4" ht="11.25">
      <c r="A1335" s="1" t="s">
        <v>7099</v>
      </c>
      <c r="B1335" s="2">
        <v>-16.816683333333337</v>
      </c>
      <c r="C1335" s="2">
        <v>-145.63835000000003</v>
      </c>
      <c r="D1335" s="149" t="s">
        <v>2462</v>
      </c>
    </row>
    <row r="1336" spans="1:4" ht="11.25">
      <c r="A1336" s="1" t="s">
        <v>4294</v>
      </c>
      <c r="B1336" s="2">
        <v>-33.74835</v>
      </c>
      <c r="C1336" s="2">
        <v>-151.13668333333334</v>
      </c>
      <c r="D1336" s="149" t="s">
        <v>4295</v>
      </c>
    </row>
    <row r="1337" spans="1:4" ht="11.25">
      <c r="A1337" s="1" t="s">
        <v>4296</v>
      </c>
      <c r="B1337" s="2">
        <v>-36.83168333333333</v>
      </c>
      <c r="C1337" s="2">
        <v>-137.26168333333337</v>
      </c>
      <c r="D1337" s="149" t="s">
        <v>4297</v>
      </c>
    </row>
    <row r="1338" spans="1:4" ht="11.25">
      <c r="A1338" s="1" t="s">
        <v>7100</v>
      </c>
      <c r="B1338" s="2">
        <v>-18.08335</v>
      </c>
      <c r="C1338" s="2">
        <v>-145.83335</v>
      </c>
      <c r="D1338" s="149" t="s">
        <v>7379</v>
      </c>
    </row>
    <row r="1339" spans="1:4" ht="11.25">
      <c r="A1339" s="1" t="s">
        <v>7713</v>
      </c>
      <c r="B1339" s="2">
        <v>-26.578633333333336</v>
      </c>
      <c r="C1339" s="2">
        <v>-151.84446666666665</v>
      </c>
      <c r="D1339" s="149" t="s">
        <v>7714</v>
      </c>
    </row>
    <row r="1340" spans="1:4" ht="11.25">
      <c r="A1340" s="1" t="s">
        <v>7715</v>
      </c>
      <c r="B1340" s="2">
        <v>-35.709183333333335</v>
      </c>
      <c r="C1340" s="2">
        <v>-137.51418333333336</v>
      </c>
      <c r="D1340" s="149" t="s">
        <v>7716</v>
      </c>
    </row>
    <row r="1341" spans="1:4" ht="11.25">
      <c r="A1341" s="1" t="s">
        <v>7101</v>
      </c>
      <c r="B1341" s="2">
        <v>-13.083350000000001</v>
      </c>
      <c r="C1341" s="2">
        <v>-135.65001666666666</v>
      </c>
      <c r="D1341" s="149" t="s">
        <v>7380</v>
      </c>
    </row>
    <row r="1342" spans="1:4" ht="11.25">
      <c r="A1342" s="1" t="s">
        <v>7102</v>
      </c>
      <c r="B1342" s="2">
        <v>-37.24668333333333</v>
      </c>
      <c r="C1342" s="2">
        <v>-144.45835000000002</v>
      </c>
      <c r="D1342" s="149" t="s">
        <v>7381</v>
      </c>
    </row>
    <row r="1343" spans="1:4" ht="11.25">
      <c r="A1343" s="1" t="s">
        <v>7103</v>
      </c>
      <c r="B1343" s="2">
        <v>-9.683349999999999</v>
      </c>
      <c r="C1343" s="2">
        <v>-143.4500166666667</v>
      </c>
      <c r="D1343" s="149" t="s">
        <v>7382</v>
      </c>
    </row>
    <row r="1344" spans="1:4" ht="11.25">
      <c r="A1344" s="1" t="s">
        <v>7717</v>
      </c>
      <c r="B1344" s="2">
        <v>-15.775566666666666</v>
      </c>
      <c r="C1344" s="2">
        <v>-128.70918333333333</v>
      </c>
      <c r="D1344" s="149" t="s">
        <v>7718</v>
      </c>
    </row>
    <row r="1345" spans="1:14" ht="11.25">
      <c r="A1345" s="1" t="s">
        <v>2592</v>
      </c>
      <c r="B1345" s="2">
        <v>-24.733333333333334</v>
      </c>
      <c r="C1345" s="2">
        <v>-119.6</v>
      </c>
      <c r="D1345" s="149" t="s">
        <v>2593</v>
      </c>
      <c r="E1345" s="2">
        <v>1500</v>
      </c>
      <c r="F1345" s="2" t="s">
        <v>2594</v>
      </c>
      <c r="G1345" s="2" t="s">
        <v>2595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</row>
    <row r="1346" spans="1:4" ht="11.25">
      <c r="A1346" s="1" t="s">
        <v>7104</v>
      </c>
      <c r="B1346" s="2">
        <v>-22.916683333333335</v>
      </c>
      <c r="C1346" s="2">
        <v>-150.13334999999998</v>
      </c>
      <c r="D1346" s="149" t="s">
        <v>7383</v>
      </c>
    </row>
    <row r="1347" spans="1:4" ht="11.25">
      <c r="A1347" s="1" t="s">
        <v>7719</v>
      </c>
      <c r="B1347" s="2">
        <v>-15.783900000000001</v>
      </c>
      <c r="C1347" s="2">
        <v>-128.70389999999998</v>
      </c>
      <c r="D1347" s="149" t="s">
        <v>7718</v>
      </c>
    </row>
    <row r="1348" spans="1:4" ht="11.25">
      <c r="A1348" s="1" t="s">
        <v>4298</v>
      </c>
      <c r="B1348" s="2">
        <v>-34.34501666666666</v>
      </c>
      <c r="C1348" s="2">
        <v>-140.25501666666665</v>
      </c>
      <c r="D1348" s="149" t="s">
        <v>4299</v>
      </c>
    </row>
    <row r="1349" spans="1:4" ht="11.25">
      <c r="A1349" s="1" t="s">
        <v>7720</v>
      </c>
      <c r="B1349" s="2">
        <v>-15.775566666666666</v>
      </c>
      <c r="C1349" s="2">
        <v>-128.7089</v>
      </c>
      <c r="D1349" s="149" t="s">
        <v>7718</v>
      </c>
    </row>
    <row r="1350" spans="1:4" ht="11.25">
      <c r="A1350" s="1" t="s">
        <v>7105</v>
      </c>
      <c r="B1350" s="2">
        <v>-25.216683333333332</v>
      </c>
      <c r="C1350" s="2">
        <v>-151.35001666666668</v>
      </c>
      <c r="D1350" s="149" t="s">
        <v>7384</v>
      </c>
    </row>
    <row r="1351" spans="1:4" ht="11.25">
      <c r="A1351" s="1" t="s">
        <v>7106</v>
      </c>
      <c r="B1351" s="2">
        <v>-35.525016666666666</v>
      </c>
      <c r="C1351" s="2">
        <v>-147.59168333333332</v>
      </c>
      <c r="D1351" s="149" t="s">
        <v>5785</v>
      </c>
    </row>
    <row r="1352" spans="1:4" ht="11.25">
      <c r="A1352" s="1" t="s">
        <v>7107</v>
      </c>
      <c r="B1352" s="2">
        <v>-35.446683333333326</v>
      </c>
      <c r="C1352" s="2">
        <v>-147.61668333333336</v>
      </c>
      <c r="D1352" s="149" t="s">
        <v>5786</v>
      </c>
    </row>
    <row r="1353" spans="1:4" ht="11.25">
      <c r="A1353" s="1" t="s">
        <v>917</v>
      </c>
      <c r="B1353" s="2">
        <v>-16.80527777777778</v>
      </c>
      <c r="C1353" s="2">
        <v>-122.12916666666666</v>
      </c>
      <c r="D1353" s="149" t="s">
        <v>916</v>
      </c>
    </row>
    <row r="1354" spans="1:4" ht="11.25">
      <c r="A1354" s="1" t="s">
        <v>4300</v>
      </c>
      <c r="B1354" s="2">
        <v>-37.55168333333333</v>
      </c>
      <c r="C1354" s="2">
        <v>-145.50334999999998</v>
      </c>
      <c r="D1354" s="149" t="s">
        <v>4301</v>
      </c>
    </row>
    <row r="1355" spans="1:4" ht="11.25">
      <c r="A1355" s="1" t="s">
        <v>4302</v>
      </c>
      <c r="B1355" s="2">
        <v>-14.64835</v>
      </c>
      <c r="C1355" s="2">
        <v>-118.38335</v>
      </c>
      <c r="D1355" s="149" t="s">
        <v>4303</v>
      </c>
    </row>
    <row r="1356" spans="1:4" ht="11.25">
      <c r="A1356" s="1" t="s">
        <v>4304</v>
      </c>
      <c r="B1356" s="2">
        <v>-16.230016666666668</v>
      </c>
      <c r="C1356" s="2">
        <v>-145.16168333333334</v>
      </c>
      <c r="D1356" s="149" t="s">
        <v>6626</v>
      </c>
    </row>
    <row r="1357" spans="1:4" ht="11.25">
      <c r="A1357" s="1" t="s">
        <v>6627</v>
      </c>
      <c r="B1357" s="2">
        <v>-35.58001666666667</v>
      </c>
      <c r="C1357" s="2">
        <v>-139.01835</v>
      </c>
      <c r="D1357" s="149" t="s">
        <v>6628</v>
      </c>
    </row>
    <row r="1358" spans="1:4" ht="11.25">
      <c r="A1358" s="1" t="s">
        <v>6629</v>
      </c>
      <c r="B1358" s="2">
        <v>-37.45168333333333</v>
      </c>
      <c r="C1358" s="2">
        <v>-145.41168333333331</v>
      </c>
      <c r="D1358" s="149" t="s">
        <v>6630</v>
      </c>
    </row>
    <row r="1359" spans="1:4" ht="11.25">
      <c r="A1359" s="1" t="s">
        <v>6631</v>
      </c>
      <c r="B1359" s="2">
        <v>-18.155016666666665</v>
      </c>
      <c r="C1359" s="2">
        <v>-150.04335000000003</v>
      </c>
      <c r="D1359" s="149" t="s">
        <v>6632</v>
      </c>
    </row>
    <row r="1360" spans="1:4" ht="11.25">
      <c r="A1360" s="1" t="s">
        <v>6633</v>
      </c>
      <c r="B1360" s="2">
        <v>-12.000016666666665</v>
      </c>
      <c r="C1360" s="2">
        <v>-108.88335000000001</v>
      </c>
      <c r="D1360" s="149" t="s">
        <v>6634</v>
      </c>
    </row>
    <row r="1361" spans="1:4" ht="11.25">
      <c r="A1361" s="1" t="s">
        <v>7108</v>
      </c>
      <c r="B1361" s="2">
        <v>-31.166683333333335</v>
      </c>
      <c r="C1361" s="2">
        <v>-115.33335000000001</v>
      </c>
      <c r="D1361" s="149" t="s">
        <v>5787</v>
      </c>
    </row>
    <row r="1362" spans="1:4" ht="11.25">
      <c r="A1362" s="1" t="s">
        <v>6635</v>
      </c>
      <c r="B1362" s="2">
        <v>-36.68168333333334</v>
      </c>
      <c r="C1362" s="2">
        <v>-142.4816833333333</v>
      </c>
      <c r="D1362" s="149" t="s">
        <v>6636</v>
      </c>
    </row>
    <row r="1363" spans="1:4" ht="11.25">
      <c r="A1363" s="1" t="s">
        <v>6637</v>
      </c>
      <c r="B1363" s="2">
        <v>-33.610016666666674</v>
      </c>
      <c r="C1363" s="2">
        <v>-151.20001666666667</v>
      </c>
      <c r="D1363" s="149" t="s">
        <v>6638</v>
      </c>
    </row>
    <row r="1364" spans="1:4" ht="11.25">
      <c r="A1364" s="1" t="s">
        <v>6639</v>
      </c>
      <c r="B1364" s="2">
        <v>-27.315016666666665</v>
      </c>
      <c r="C1364" s="2">
        <v>-126.89835000000001</v>
      </c>
      <c r="D1364" s="149" t="s">
        <v>3194</v>
      </c>
    </row>
    <row r="1365" spans="1:4" ht="11.25">
      <c r="A1365" s="1" t="s">
        <v>7109</v>
      </c>
      <c r="B1365" s="2">
        <v>-9.850016666666665</v>
      </c>
      <c r="C1365" s="2">
        <v>-143.31668333333334</v>
      </c>
      <c r="D1365" s="149" t="s">
        <v>5788</v>
      </c>
    </row>
    <row r="1366" spans="1:4" ht="11.25">
      <c r="A1366" s="1" t="s">
        <v>3195</v>
      </c>
      <c r="B1366" s="2">
        <v>-12.06835</v>
      </c>
      <c r="C1366" s="2">
        <v>-129.19334999999998</v>
      </c>
      <c r="D1366" s="149" t="s">
        <v>5875</v>
      </c>
    </row>
    <row r="1367" spans="1:4" ht="11.25">
      <c r="A1367" s="1" t="s">
        <v>5876</v>
      </c>
      <c r="B1367" s="2">
        <v>-23.720016666666663</v>
      </c>
      <c r="C1367" s="2">
        <v>-114.99835000000002</v>
      </c>
      <c r="D1367" s="149" t="s">
        <v>5877</v>
      </c>
    </row>
    <row r="1368" spans="1:4" ht="11.25">
      <c r="A1368" s="1" t="s">
        <v>5878</v>
      </c>
      <c r="B1368" s="2">
        <v>-31.278350000000003</v>
      </c>
      <c r="C1368" s="2">
        <v>-139.87834999999998</v>
      </c>
      <c r="D1368" s="149" t="s">
        <v>5879</v>
      </c>
    </row>
    <row r="1369" spans="1:4" ht="11.25">
      <c r="A1369" s="1" t="s">
        <v>5880</v>
      </c>
      <c r="B1369" s="2">
        <v>-29.481683333333336</v>
      </c>
      <c r="C1369" s="2">
        <v>-154.66168333333331</v>
      </c>
      <c r="D1369" s="149" t="s">
        <v>2473</v>
      </c>
    </row>
    <row r="1370" spans="1:4" ht="11.25">
      <c r="A1370" s="1" t="s">
        <v>2474</v>
      </c>
      <c r="B1370" s="2">
        <v>-26.435016666666666</v>
      </c>
      <c r="C1370" s="2">
        <v>-115.33835</v>
      </c>
      <c r="D1370" s="149" t="s">
        <v>2475</v>
      </c>
    </row>
    <row r="1371" spans="1:4" ht="11.25">
      <c r="A1371" s="1" t="s">
        <v>4025</v>
      </c>
      <c r="B1371" s="2">
        <v>-6.170016666666666</v>
      </c>
      <c r="C1371" s="2">
        <v>-75.00001666666667</v>
      </c>
      <c r="D1371" s="149" t="s">
        <v>4026</v>
      </c>
    </row>
    <row r="1372" spans="1:4" ht="11.25">
      <c r="A1372" s="1" t="s">
        <v>4027</v>
      </c>
      <c r="B1372" s="2">
        <v>-13.44835</v>
      </c>
      <c r="C1372" s="2">
        <v>-109.38834999999999</v>
      </c>
      <c r="D1372" s="149" t="s">
        <v>4028</v>
      </c>
    </row>
    <row r="1373" spans="1:4" ht="11.25">
      <c r="A1373" s="1" t="s">
        <v>7110</v>
      </c>
      <c r="B1373" s="2">
        <v>-42.90001666666667</v>
      </c>
      <c r="C1373" s="2">
        <v>-147.50001666666665</v>
      </c>
      <c r="D1373" s="149" t="s">
        <v>5789</v>
      </c>
    </row>
    <row r="1374" spans="1:4" ht="11.25">
      <c r="A1374" s="1" t="s">
        <v>7721</v>
      </c>
      <c r="B1374" s="2">
        <v>-28.089733333333335</v>
      </c>
      <c r="C1374" s="2">
        <v>-152.92473333333336</v>
      </c>
      <c r="D1374" s="149" t="s">
        <v>1099</v>
      </c>
    </row>
    <row r="1375" spans="1:4" ht="11.25">
      <c r="A1375" s="1" t="s">
        <v>4029</v>
      </c>
      <c r="B1375" s="2">
        <v>-18.99335</v>
      </c>
      <c r="C1375" s="2">
        <v>-132.4000166666667</v>
      </c>
      <c r="D1375" s="149" t="s">
        <v>4030</v>
      </c>
    </row>
    <row r="1376" spans="1:4" ht="11.25">
      <c r="A1376" s="1" t="s">
        <v>4031</v>
      </c>
      <c r="B1376" s="2">
        <v>-30.661683333333336</v>
      </c>
      <c r="C1376" s="2">
        <v>-147.7450166666667</v>
      </c>
      <c r="D1376" s="149" t="s">
        <v>6894</v>
      </c>
    </row>
    <row r="1377" spans="1:4" ht="11.25">
      <c r="A1377" s="1" t="s">
        <v>7111</v>
      </c>
      <c r="B1377" s="2">
        <v>-34.90001666666667</v>
      </c>
      <c r="C1377" s="2">
        <v>-138.86668333333336</v>
      </c>
      <c r="D1377" s="149" t="s">
        <v>5790</v>
      </c>
    </row>
    <row r="1378" spans="1:4" ht="11.25">
      <c r="A1378" s="1" t="s">
        <v>7112</v>
      </c>
      <c r="B1378" s="2">
        <v>-35.050016666666664</v>
      </c>
      <c r="C1378" s="2">
        <v>-149.68335</v>
      </c>
      <c r="D1378" s="149" t="s">
        <v>5433</v>
      </c>
    </row>
    <row r="1379" spans="1:4" ht="11.25">
      <c r="A1379" s="1" t="s">
        <v>7113</v>
      </c>
      <c r="B1379" s="2">
        <v>-37.278349999999996</v>
      </c>
      <c r="C1379" s="2">
        <v>-144.72834999999998</v>
      </c>
      <c r="D1379" s="149" t="s">
        <v>5434</v>
      </c>
    </row>
    <row r="1380" spans="1:4" ht="11.25">
      <c r="A1380" s="1" t="s">
        <v>7114</v>
      </c>
      <c r="B1380" s="2">
        <v>-38.10001666666666</v>
      </c>
      <c r="C1380" s="2">
        <v>-143.51668333333333</v>
      </c>
      <c r="D1380" s="149" t="s">
        <v>5435</v>
      </c>
    </row>
    <row r="1381" spans="1:4" ht="11.25">
      <c r="A1381" s="1" t="s">
        <v>7115</v>
      </c>
      <c r="B1381" s="2">
        <v>-23.500016666666667</v>
      </c>
      <c r="C1381" s="2">
        <v>-122.66668333333332</v>
      </c>
      <c r="D1381" s="149" t="s">
        <v>5436</v>
      </c>
    </row>
    <row r="1382" spans="1:4" ht="11.25">
      <c r="A1382" s="1" t="s">
        <v>7116</v>
      </c>
      <c r="B1382" s="2">
        <v>-35.21168333333333</v>
      </c>
      <c r="C1382" s="2">
        <v>-147.51668333333333</v>
      </c>
      <c r="D1382" s="149" t="s">
        <v>178</v>
      </c>
    </row>
    <row r="1383" spans="1:4" ht="11.25">
      <c r="A1383" s="1" t="s">
        <v>7117</v>
      </c>
      <c r="B1383" s="2">
        <v>-27.633349999999997</v>
      </c>
      <c r="C1383" s="2">
        <v>-152.38334999999998</v>
      </c>
      <c r="D1383" s="149" t="s">
        <v>179</v>
      </c>
    </row>
    <row r="1384" spans="1:4" ht="11.25">
      <c r="A1384" s="1" t="s">
        <v>1100</v>
      </c>
      <c r="B1384" s="2">
        <v>-30.598633333333332</v>
      </c>
      <c r="C1384" s="2">
        <v>-138.44223333333335</v>
      </c>
      <c r="D1384" s="149" t="s">
        <v>1101</v>
      </c>
    </row>
    <row r="1385" spans="1:4" ht="11.25">
      <c r="A1385" s="1" t="s">
        <v>1102</v>
      </c>
      <c r="B1385" s="2">
        <v>-30.5964</v>
      </c>
      <c r="C1385" s="2">
        <v>-138.4289</v>
      </c>
      <c r="D1385" s="149" t="s">
        <v>1101</v>
      </c>
    </row>
    <row r="1386" spans="1:4" ht="11.25">
      <c r="A1386" s="1" t="s">
        <v>6895</v>
      </c>
      <c r="B1386" s="2">
        <v>-13.708350000000001</v>
      </c>
      <c r="C1386" s="2">
        <v>-131.2916833333333</v>
      </c>
      <c r="D1386" s="149" t="s">
        <v>6896</v>
      </c>
    </row>
    <row r="1387" spans="1:4" ht="11.25">
      <c r="A1387" s="1" t="s">
        <v>6897</v>
      </c>
      <c r="B1387" s="2">
        <v>-11.276683333333333</v>
      </c>
      <c r="C1387" s="2">
        <v>-75.00001666666667</v>
      </c>
      <c r="D1387" s="149" t="s">
        <v>6898</v>
      </c>
    </row>
    <row r="1388" spans="1:4" ht="11.25">
      <c r="A1388" s="1" t="s">
        <v>7118</v>
      </c>
      <c r="B1388" s="2">
        <v>-21.488349999999997</v>
      </c>
      <c r="C1388" s="2">
        <v>-148.83335</v>
      </c>
      <c r="D1388" s="149" t="s">
        <v>180</v>
      </c>
    </row>
    <row r="1389" spans="1:4" ht="11.25">
      <c r="A1389" s="1" t="s">
        <v>4549</v>
      </c>
      <c r="B1389" s="2">
        <v>-26.01335</v>
      </c>
      <c r="C1389" s="2">
        <v>-161.82834999999997</v>
      </c>
      <c r="D1389" s="149" t="s">
        <v>4550</v>
      </c>
    </row>
    <row r="1390" spans="1:4" ht="11.25">
      <c r="A1390" s="1" t="s">
        <v>4551</v>
      </c>
      <c r="B1390" s="2">
        <v>-32.006683333333335</v>
      </c>
      <c r="C1390" s="2">
        <v>-115.79668333333333</v>
      </c>
      <c r="D1390" s="149" t="s">
        <v>243</v>
      </c>
    </row>
    <row r="1391" spans="1:4" ht="11.25">
      <c r="A1391" s="1" t="s">
        <v>1103</v>
      </c>
      <c r="B1391" s="2">
        <v>-28.878899999999998</v>
      </c>
      <c r="C1391" s="2">
        <v>-121.32029999999999</v>
      </c>
      <c r="D1391" s="149" t="s">
        <v>6614</v>
      </c>
    </row>
    <row r="1392" spans="1:4" ht="11.25">
      <c r="A1392" s="1" t="s">
        <v>244</v>
      </c>
      <c r="B1392" s="2">
        <v>-39.23668333333333</v>
      </c>
      <c r="C1392" s="2">
        <v>-150.4600166666667</v>
      </c>
      <c r="D1392" s="149" t="s">
        <v>245</v>
      </c>
    </row>
    <row r="1393" spans="1:4" ht="11.25">
      <c r="A1393" s="1" t="s">
        <v>246</v>
      </c>
      <c r="B1393" s="2">
        <v>-35.05335</v>
      </c>
      <c r="C1393" s="2">
        <v>-131.50001666666665</v>
      </c>
      <c r="D1393" s="149" t="s">
        <v>247</v>
      </c>
    </row>
    <row r="1394" spans="1:4" ht="11.25">
      <c r="A1394" s="1" t="s">
        <v>248</v>
      </c>
      <c r="B1394" s="2">
        <v>-33.45001666666666</v>
      </c>
      <c r="C1394" s="2">
        <v>-151.08168333333336</v>
      </c>
      <c r="D1394" s="149" t="s">
        <v>249</v>
      </c>
    </row>
    <row r="1395" spans="1:4" ht="11.25">
      <c r="A1395" s="1" t="s">
        <v>250</v>
      </c>
      <c r="B1395" s="2">
        <v>-34.25501666666667</v>
      </c>
      <c r="C1395" s="2">
        <v>-144.08835</v>
      </c>
      <c r="D1395" s="149" t="s">
        <v>251</v>
      </c>
    </row>
    <row r="1396" spans="1:4" ht="11.25">
      <c r="A1396" s="1" t="s">
        <v>7119</v>
      </c>
      <c r="B1396" s="2">
        <v>-20.20835</v>
      </c>
      <c r="C1396" s="2">
        <v>-148.36668333333333</v>
      </c>
      <c r="D1396" s="149" t="s">
        <v>3435</v>
      </c>
    </row>
    <row r="1397" spans="1:4" ht="11.25">
      <c r="A1397" s="1" t="s">
        <v>7120</v>
      </c>
      <c r="B1397" s="2">
        <v>-30.633349999999997</v>
      </c>
      <c r="C1397" s="2">
        <v>-139.86668333333336</v>
      </c>
      <c r="D1397" s="149" t="s">
        <v>3436</v>
      </c>
    </row>
    <row r="1398" spans="1:4" ht="11.25">
      <c r="A1398" s="1" t="s">
        <v>6248</v>
      </c>
      <c r="B1398" s="2">
        <v>-12.380016666666666</v>
      </c>
      <c r="C1398" s="2">
        <v>-131.47501666666668</v>
      </c>
      <c r="D1398" s="149" t="s">
        <v>3437</v>
      </c>
    </row>
    <row r="1399" spans="1:4" ht="11.25">
      <c r="A1399" s="1" t="s">
        <v>6249</v>
      </c>
      <c r="B1399" s="2">
        <v>-35.233349999999994</v>
      </c>
      <c r="C1399" s="2">
        <v>-149.06835</v>
      </c>
      <c r="D1399" s="149" t="s">
        <v>3438</v>
      </c>
    </row>
    <row r="1400" spans="1:4" ht="11.25">
      <c r="A1400" s="1" t="s">
        <v>6250</v>
      </c>
      <c r="B1400" s="2">
        <v>-26.216683333333332</v>
      </c>
      <c r="C1400" s="2">
        <v>-124.60001666666668</v>
      </c>
      <c r="D1400" s="149" t="s">
        <v>4288</v>
      </c>
    </row>
    <row r="1401" spans="1:4" ht="11.25">
      <c r="A1401" s="1" t="s">
        <v>6251</v>
      </c>
      <c r="B1401" s="2">
        <v>-34.98835</v>
      </c>
      <c r="C1401" s="2">
        <v>-149.3916833333333</v>
      </c>
      <c r="D1401" s="149" t="s">
        <v>4289</v>
      </c>
    </row>
    <row r="1402" spans="1:4" ht="11.25">
      <c r="A1402" s="1" t="s">
        <v>6252</v>
      </c>
      <c r="B1402" s="2">
        <v>-35.20335000000001</v>
      </c>
      <c r="C1402" s="2">
        <v>-149.40835</v>
      </c>
      <c r="D1402" s="149" t="s">
        <v>7278</v>
      </c>
    </row>
    <row r="1403" spans="1:4" ht="11.25">
      <c r="A1403" s="1" t="s">
        <v>6253</v>
      </c>
      <c r="B1403" s="2">
        <v>-22.200016666666667</v>
      </c>
      <c r="C1403" s="2">
        <v>-150.10001666666668</v>
      </c>
      <c r="D1403" s="149" t="s">
        <v>5881</v>
      </c>
    </row>
    <row r="1404" spans="1:4" ht="11.25">
      <c r="A1404" s="1" t="s">
        <v>6254</v>
      </c>
      <c r="B1404" s="2">
        <v>-35.29501666666667</v>
      </c>
      <c r="C1404" s="2">
        <v>-139.04501666666664</v>
      </c>
      <c r="D1404" s="149" t="s">
        <v>3657</v>
      </c>
    </row>
    <row r="1405" spans="1:4" ht="11.25">
      <c r="A1405" s="1" t="s">
        <v>4404</v>
      </c>
      <c r="B1405" s="2">
        <v>-41.06668333333334</v>
      </c>
      <c r="C1405" s="2">
        <v>-146.80001666666666</v>
      </c>
      <c r="D1405" s="149" t="s">
        <v>3658</v>
      </c>
    </row>
    <row r="1406" spans="1:4" ht="11.25">
      <c r="A1406" s="1" t="s">
        <v>6615</v>
      </c>
      <c r="B1406" s="2">
        <v>-31.542233333333336</v>
      </c>
      <c r="C1406" s="2">
        <v>-159.08085</v>
      </c>
      <c r="D1406" s="149" t="s">
        <v>2289</v>
      </c>
    </row>
    <row r="1407" spans="1:4" ht="11.25">
      <c r="A1407" s="1" t="s">
        <v>2290</v>
      </c>
      <c r="B1407" s="2">
        <v>-31.521133333333335</v>
      </c>
      <c r="C1407" s="2">
        <v>-159.06556666666668</v>
      </c>
      <c r="D1407" s="149" t="s">
        <v>2289</v>
      </c>
    </row>
    <row r="1408" spans="1:4" ht="11.25">
      <c r="A1408" s="1" t="s">
        <v>4405</v>
      </c>
      <c r="B1408" s="2">
        <v>-27.50835</v>
      </c>
      <c r="C1408" s="2">
        <v>-153.17501666666666</v>
      </c>
      <c r="D1408" s="149" t="s">
        <v>7311</v>
      </c>
    </row>
    <row r="1409" spans="1:4" ht="11.25">
      <c r="A1409" s="1" t="s">
        <v>2291</v>
      </c>
      <c r="B1409" s="2">
        <v>-12.788633333333332</v>
      </c>
      <c r="C1409" s="2">
        <v>-143.30390000000003</v>
      </c>
      <c r="D1409" s="149" t="s">
        <v>2292</v>
      </c>
    </row>
    <row r="1410" spans="1:4" ht="11.25">
      <c r="A1410" s="1" t="s">
        <v>252</v>
      </c>
      <c r="B1410" s="2">
        <v>-9.300016666666666</v>
      </c>
      <c r="C1410" s="2">
        <v>-142.33335</v>
      </c>
      <c r="D1410" s="149" t="s">
        <v>253</v>
      </c>
    </row>
    <row r="1411" spans="1:4" ht="11.25">
      <c r="A1411" s="1" t="s">
        <v>254</v>
      </c>
      <c r="B1411" s="2">
        <v>-41.65001666666666</v>
      </c>
      <c r="C1411" s="2">
        <v>-146.73834999999997</v>
      </c>
      <c r="D1411" s="149" t="s">
        <v>4182</v>
      </c>
    </row>
    <row r="1412" spans="1:4" ht="11.25">
      <c r="A1412" s="1" t="s">
        <v>4183</v>
      </c>
      <c r="B1412" s="2">
        <v>-19.251683333333332</v>
      </c>
      <c r="C1412" s="2">
        <v>-147.45501666666667</v>
      </c>
      <c r="D1412" s="149" t="s">
        <v>4184</v>
      </c>
    </row>
    <row r="1413" spans="1:4" ht="11.25">
      <c r="A1413" s="1" t="s">
        <v>4185</v>
      </c>
      <c r="B1413" s="2">
        <v>-28.40335</v>
      </c>
      <c r="C1413" s="2">
        <v>-124.16001666666668</v>
      </c>
      <c r="D1413" s="149" t="s">
        <v>4186</v>
      </c>
    </row>
    <row r="1414" spans="1:4" ht="11.25">
      <c r="A1414" s="1" t="s">
        <v>255</v>
      </c>
      <c r="B1414" s="2">
        <v>-28.823066666666666</v>
      </c>
      <c r="C1414" s="2">
        <v>-153.25751666666665</v>
      </c>
      <c r="D1414" s="149" t="s">
        <v>256</v>
      </c>
    </row>
    <row r="1415" spans="1:4" ht="11.25">
      <c r="A1415" s="1" t="s">
        <v>4187</v>
      </c>
      <c r="B1415" s="2">
        <v>-27.54668333333333</v>
      </c>
      <c r="C1415" s="2">
        <v>-153.15835</v>
      </c>
      <c r="D1415" s="149" t="s">
        <v>4188</v>
      </c>
    </row>
    <row r="1416" spans="1:4" ht="11.25">
      <c r="A1416" s="1" t="s">
        <v>4189</v>
      </c>
      <c r="B1416" s="2">
        <v>-18.575016666666663</v>
      </c>
      <c r="C1416" s="2">
        <v>-138.00835</v>
      </c>
      <c r="D1416" s="149" t="s">
        <v>4190</v>
      </c>
    </row>
    <row r="1417" spans="1:4" ht="11.25">
      <c r="A1417" s="1" t="s">
        <v>4406</v>
      </c>
      <c r="B1417" s="2">
        <v>-41.25001666666667</v>
      </c>
      <c r="C1417" s="2">
        <v>-147.21668333333332</v>
      </c>
      <c r="D1417" s="149" t="s">
        <v>2494</v>
      </c>
    </row>
    <row r="1418" spans="1:4" ht="11.25">
      <c r="A1418" s="1" t="s">
        <v>4407</v>
      </c>
      <c r="B1418" s="2">
        <v>-24.580016666666666</v>
      </c>
      <c r="C1418" s="2">
        <v>-130.46168333333333</v>
      </c>
      <c r="D1418" s="149" t="s">
        <v>2502</v>
      </c>
    </row>
    <row r="1419" spans="1:4" ht="11.25">
      <c r="A1419" s="1" t="s">
        <v>4408</v>
      </c>
      <c r="B1419" s="2">
        <v>-42.16668333333333</v>
      </c>
      <c r="C1419" s="2">
        <v>-146.63335</v>
      </c>
      <c r="D1419" s="149" t="s">
        <v>2503</v>
      </c>
    </row>
    <row r="1420" spans="1:4" ht="11.25">
      <c r="A1420" s="1" t="s">
        <v>4409</v>
      </c>
      <c r="B1420" s="2">
        <v>-37.866683333333334</v>
      </c>
      <c r="C1420" s="2">
        <v>-148.00001666666668</v>
      </c>
      <c r="D1420" s="149" t="s">
        <v>2504</v>
      </c>
    </row>
    <row r="1421" spans="1:4" ht="11.25">
      <c r="A1421" s="1" t="s">
        <v>7250</v>
      </c>
      <c r="B1421" s="2">
        <v>-33.08335</v>
      </c>
      <c r="C1421" s="2">
        <v>-119.66668333333332</v>
      </c>
      <c r="D1421" s="149" t="s">
        <v>2505</v>
      </c>
    </row>
    <row r="1422" spans="1:4" ht="11.25">
      <c r="A1422" s="1" t="s">
        <v>7251</v>
      </c>
      <c r="B1422" s="2">
        <v>-36.11668333333334</v>
      </c>
      <c r="C1422" s="2">
        <v>-141.86668333333336</v>
      </c>
      <c r="D1422" s="149" t="s">
        <v>2506</v>
      </c>
    </row>
    <row r="1423" spans="1:4" ht="11.25">
      <c r="A1423" s="1" t="s">
        <v>7252</v>
      </c>
      <c r="B1423" s="2">
        <v>-29.25001666666667</v>
      </c>
      <c r="C1423" s="2">
        <v>-127.76668333333333</v>
      </c>
      <c r="D1423" s="149" t="s">
        <v>2507</v>
      </c>
    </row>
    <row r="1424" spans="1:4" ht="11.25">
      <c r="A1424" s="1" t="s">
        <v>7253</v>
      </c>
      <c r="B1424" s="2">
        <v>-24.246683333333333</v>
      </c>
      <c r="C1424" s="2">
        <v>-129.96668333333332</v>
      </c>
      <c r="D1424" s="149" t="s">
        <v>2508</v>
      </c>
    </row>
    <row r="1425" spans="1:4" ht="11.25">
      <c r="A1425" s="1" t="s">
        <v>7254</v>
      </c>
      <c r="B1425" s="2">
        <v>-27.491683333333334</v>
      </c>
      <c r="C1425" s="2">
        <v>-152.35001666666668</v>
      </c>
      <c r="D1425" s="149" t="s">
        <v>2509</v>
      </c>
    </row>
    <row r="1426" spans="1:4" ht="11.25">
      <c r="A1426" s="1" t="s">
        <v>7255</v>
      </c>
      <c r="B1426" s="2">
        <v>-35.17835</v>
      </c>
      <c r="C1426" s="2">
        <v>-147.36335</v>
      </c>
      <c r="D1426" s="149" t="s">
        <v>2510</v>
      </c>
    </row>
    <row r="1427" spans="1:4" ht="11.25">
      <c r="A1427" s="1" t="s">
        <v>5963</v>
      </c>
      <c r="B1427" s="2">
        <v>-31.293350000000004</v>
      </c>
      <c r="C1427" s="2">
        <v>-147.8350166666667</v>
      </c>
      <c r="D1427" s="149" t="s">
        <v>5964</v>
      </c>
    </row>
    <row r="1428" spans="1:4" ht="11.25">
      <c r="A1428" s="1" t="s">
        <v>7256</v>
      </c>
      <c r="B1428" s="2">
        <v>-25.036683333333336</v>
      </c>
      <c r="C1428" s="2">
        <v>-153.00001666666668</v>
      </c>
      <c r="D1428" s="149" t="s">
        <v>2511</v>
      </c>
    </row>
    <row r="1429" spans="1:4" ht="11.25">
      <c r="A1429" s="1" t="s">
        <v>5965</v>
      </c>
      <c r="B1429" s="2">
        <v>-37.77668333333333</v>
      </c>
      <c r="C1429" s="2">
        <v>-144.5116833333333</v>
      </c>
      <c r="D1429" s="149" t="s">
        <v>1717</v>
      </c>
    </row>
    <row r="1430" spans="1:4" ht="11.25">
      <c r="A1430" s="1" t="s">
        <v>7257</v>
      </c>
      <c r="B1430" s="2">
        <v>-27.483349999999998</v>
      </c>
      <c r="C1430" s="2">
        <v>-152.76668333333336</v>
      </c>
      <c r="D1430" s="149" t="s">
        <v>6358</v>
      </c>
    </row>
    <row r="1431" spans="1:4" ht="11.25">
      <c r="A1431" s="1" t="s">
        <v>257</v>
      </c>
      <c r="B1431" s="2">
        <v>-22.234733333333335</v>
      </c>
      <c r="C1431" s="2">
        <v>-114.09418333333333</v>
      </c>
      <c r="D1431" s="149" t="s">
        <v>258</v>
      </c>
    </row>
    <row r="1432" spans="1:4" ht="11.25">
      <c r="A1432" s="1" t="s">
        <v>7258</v>
      </c>
      <c r="B1432" s="2">
        <v>-29.40001666666667</v>
      </c>
      <c r="C1432" s="2">
        <v>-130.95001666666667</v>
      </c>
      <c r="D1432" s="149" t="s">
        <v>7088</v>
      </c>
    </row>
    <row r="1433" spans="1:4" ht="11.25">
      <c r="A1433" s="1" t="s">
        <v>597</v>
      </c>
      <c r="B1433" s="2">
        <v>-17.138350000000003</v>
      </c>
      <c r="C1433" s="2">
        <v>-145.72501666666668</v>
      </c>
      <c r="D1433" s="149" t="s">
        <v>7089</v>
      </c>
    </row>
    <row r="1434" spans="1:4" ht="11.25">
      <c r="A1434" s="1" t="s">
        <v>259</v>
      </c>
      <c r="B1434" s="2">
        <v>-22.2414</v>
      </c>
      <c r="C1434" s="2">
        <v>-114.09584999999998</v>
      </c>
      <c r="D1434" s="149" t="s">
        <v>258</v>
      </c>
    </row>
    <row r="1435" spans="1:4" ht="11.25">
      <c r="A1435" s="1" t="s">
        <v>260</v>
      </c>
      <c r="B1435" s="2">
        <v>-22.23335</v>
      </c>
      <c r="C1435" s="2">
        <v>-114.08335</v>
      </c>
      <c r="D1435" s="149" t="s">
        <v>258</v>
      </c>
    </row>
    <row r="1436" spans="1:4" ht="11.25">
      <c r="A1436" s="1" t="s">
        <v>261</v>
      </c>
      <c r="B1436" s="2">
        <v>-22.234733333333335</v>
      </c>
      <c r="C1436" s="2">
        <v>-114.09418333333333</v>
      </c>
      <c r="D1436" s="149" t="s">
        <v>258</v>
      </c>
    </row>
    <row r="1437" spans="1:4" ht="11.25">
      <c r="A1437" s="1" t="s">
        <v>598</v>
      </c>
      <c r="B1437" s="2">
        <v>-29.583350000000003</v>
      </c>
      <c r="C1437" s="2">
        <v>-123.08335</v>
      </c>
      <c r="D1437" s="149" t="s">
        <v>5698</v>
      </c>
    </row>
    <row r="1438" spans="1:4" ht="11.25">
      <c r="A1438" s="1" t="s">
        <v>598</v>
      </c>
      <c r="B1438" s="2">
        <v>-29.583350000000003</v>
      </c>
      <c r="C1438" s="2">
        <v>-123.08335</v>
      </c>
      <c r="D1438" s="149" t="s">
        <v>5698</v>
      </c>
    </row>
    <row r="1439" spans="1:4" ht="11.25">
      <c r="A1439" s="1" t="s">
        <v>599</v>
      </c>
      <c r="B1439" s="2">
        <v>-18.53335</v>
      </c>
      <c r="C1439" s="2">
        <v>-146.33335</v>
      </c>
      <c r="D1439" s="149" t="s">
        <v>5699</v>
      </c>
    </row>
    <row r="1440" spans="1:4" ht="11.25">
      <c r="A1440" s="1" t="s">
        <v>1718</v>
      </c>
      <c r="B1440" s="2">
        <v>-25.035016666666667</v>
      </c>
      <c r="C1440" s="2">
        <v>-152.11001666666667</v>
      </c>
      <c r="D1440" s="149" t="s">
        <v>1719</v>
      </c>
    </row>
    <row r="1441" spans="1:4" ht="11.25">
      <c r="A1441" s="1" t="s">
        <v>1720</v>
      </c>
      <c r="B1441" s="2">
        <v>-16.023349999999997</v>
      </c>
      <c r="C1441" s="2">
        <v>-145.60835000000003</v>
      </c>
      <c r="D1441" s="149" t="s">
        <v>1721</v>
      </c>
    </row>
    <row r="1442" spans="1:4" ht="11.25">
      <c r="A1442" s="1" t="s">
        <v>1722</v>
      </c>
      <c r="B1442" s="2">
        <v>-24.645016666666667</v>
      </c>
      <c r="C1442" s="2">
        <v>-115.80168333333333</v>
      </c>
      <c r="D1442" s="149" t="s">
        <v>1723</v>
      </c>
    </row>
    <row r="1443" spans="1:4" ht="11.25">
      <c r="A1443" s="1" t="s">
        <v>1724</v>
      </c>
      <c r="B1443" s="2">
        <v>-22.103350000000002</v>
      </c>
      <c r="C1443" s="2">
        <v>-144.25334999999998</v>
      </c>
      <c r="D1443" s="149" t="s">
        <v>1725</v>
      </c>
    </row>
    <row r="1444" spans="1:4" ht="11.25">
      <c r="A1444" s="1" t="s">
        <v>1726</v>
      </c>
      <c r="B1444" s="2">
        <v>-34.65001666666666</v>
      </c>
      <c r="C1444" s="2">
        <v>-128.00001666666668</v>
      </c>
      <c r="D1444" s="149" t="s">
        <v>1727</v>
      </c>
    </row>
    <row r="1445" spans="1:4" ht="11.25">
      <c r="A1445" s="1" t="s">
        <v>2837</v>
      </c>
      <c r="B1445" s="2">
        <v>-27.816683333333337</v>
      </c>
      <c r="C1445" s="2">
        <v>-150.18835</v>
      </c>
      <c r="D1445" s="149" t="s">
        <v>2106</v>
      </c>
    </row>
    <row r="1446" spans="1:4" ht="11.25">
      <c r="A1446" s="1" t="s">
        <v>2107</v>
      </c>
      <c r="B1446" s="2">
        <v>-27.600016666666665</v>
      </c>
      <c r="C1446" s="2">
        <v>-153.11668333333333</v>
      </c>
      <c r="D1446" s="149" t="s">
        <v>2108</v>
      </c>
    </row>
    <row r="1447" spans="1:4" ht="11.25">
      <c r="A1447" s="1" t="s">
        <v>2109</v>
      </c>
      <c r="B1447" s="2">
        <v>-21.17335</v>
      </c>
      <c r="C1447" s="2">
        <v>-116.73501666666668</v>
      </c>
      <c r="D1447" s="149" t="s">
        <v>2110</v>
      </c>
    </row>
    <row r="1448" spans="1:4" ht="11.25">
      <c r="A1448" s="1" t="s">
        <v>2111</v>
      </c>
      <c r="B1448" s="2">
        <v>-30.25335</v>
      </c>
      <c r="C1448" s="2">
        <v>-156.64835000000002</v>
      </c>
      <c r="D1448" s="149" t="s">
        <v>2112</v>
      </c>
    </row>
    <row r="1449" spans="1:4" ht="11.25">
      <c r="A1449" s="1" t="s">
        <v>2113</v>
      </c>
      <c r="B1449" s="2">
        <v>-40.14501666666666</v>
      </c>
      <c r="C1449" s="2">
        <v>-150.58501666666666</v>
      </c>
      <c r="D1449" s="149" t="s">
        <v>2114</v>
      </c>
    </row>
    <row r="1450" spans="1:4" ht="11.25">
      <c r="A1450" s="1" t="s">
        <v>2115</v>
      </c>
      <c r="B1450" s="2">
        <v>-24.713350000000002</v>
      </c>
      <c r="C1450" s="2">
        <v>-150.38668333333334</v>
      </c>
      <c r="D1450" s="149" t="s">
        <v>2883</v>
      </c>
    </row>
    <row r="1451" spans="1:4" ht="11.25">
      <c r="A1451" s="1" t="s">
        <v>2884</v>
      </c>
      <c r="B1451" s="2">
        <v>-35.18668333333333</v>
      </c>
      <c r="C1451" s="2">
        <v>-135.00001666666668</v>
      </c>
      <c r="D1451" s="149" t="s">
        <v>2885</v>
      </c>
    </row>
    <row r="1452" spans="1:4" ht="11.25">
      <c r="A1452" s="1" t="s">
        <v>600</v>
      </c>
      <c r="B1452" s="2">
        <v>-28.03335</v>
      </c>
      <c r="C1452" s="2">
        <v>-152.55001666666664</v>
      </c>
      <c r="D1452" s="149" t="s">
        <v>5700</v>
      </c>
    </row>
    <row r="1453" spans="1:4" ht="11.25">
      <c r="A1453" s="1" t="s">
        <v>601</v>
      </c>
      <c r="B1453" s="2">
        <v>-38.54335</v>
      </c>
      <c r="C1453" s="2">
        <v>-143.97001666666665</v>
      </c>
      <c r="D1453" s="149" t="s">
        <v>5701</v>
      </c>
    </row>
    <row r="1454" spans="1:4" ht="11.25">
      <c r="A1454" s="1" t="s">
        <v>2886</v>
      </c>
      <c r="B1454" s="2">
        <v>-25.54168333333333</v>
      </c>
      <c r="C1454" s="2">
        <v>-147.16334999999998</v>
      </c>
      <c r="D1454" s="149" t="s">
        <v>2887</v>
      </c>
    </row>
    <row r="1455" spans="1:4" ht="11.25">
      <c r="A1455" s="1" t="s">
        <v>2888</v>
      </c>
      <c r="B1455" s="2">
        <v>-29.08335</v>
      </c>
      <c r="C1455" s="2">
        <v>-154.00001666666668</v>
      </c>
      <c r="D1455" s="149" t="s">
        <v>2889</v>
      </c>
    </row>
    <row r="1456" spans="1:4" ht="11.25">
      <c r="A1456" s="1" t="s">
        <v>7364</v>
      </c>
      <c r="B1456" s="2">
        <v>-13.960016666666666</v>
      </c>
      <c r="C1456" s="2">
        <v>-130.77835</v>
      </c>
      <c r="D1456" s="149" t="s">
        <v>7365</v>
      </c>
    </row>
    <row r="1457" spans="1:4" ht="11.25">
      <c r="A1457" s="1" t="s">
        <v>7366</v>
      </c>
      <c r="B1457" s="2">
        <v>-36.97501666666666</v>
      </c>
      <c r="C1457" s="2">
        <v>-144.53668333333334</v>
      </c>
      <c r="D1457" s="149" t="s">
        <v>7367</v>
      </c>
    </row>
    <row r="1458" spans="1:4" ht="11.25">
      <c r="A1458" s="1" t="s">
        <v>7368</v>
      </c>
      <c r="B1458" s="2">
        <v>-33.52335000000001</v>
      </c>
      <c r="C1458" s="2">
        <v>-149.61335</v>
      </c>
      <c r="D1458" s="149" t="s">
        <v>7369</v>
      </c>
    </row>
    <row r="1459" spans="1:4" ht="11.25">
      <c r="A1459" s="1" t="s">
        <v>7370</v>
      </c>
      <c r="B1459" s="2">
        <v>-33.06835</v>
      </c>
      <c r="C1459" s="2">
        <v>-151.23001666666667</v>
      </c>
      <c r="D1459" s="149" t="s">
        <v>2904</v>
      </c>
    </row>
    <row r="1460" spans="1:4" ht="11.25">
      <c r="A1460" s="1" t="s">
        <v>602</v>
      </c>
      <c r="B1460" s="2">
        <v>-37.82835000000001</v>
      </c>
      <c r="C1460" s="2">
        <v>-147.43335</v>
      </c>
      <c r="D1460" s="149" t="s">
        <v>5702</v>
      </c>
    </row>
    <row r="1461" spans="1:4" ht="11.25">
      <c r="A1461" s="1" t="s">
        <v>603</v>
      </c>
      <c r="B1461" s="2">
        <v>-38.19168333333333</v>
      </c>
      <c r="C1461" s="2">
        <v>-144.46668333333335</v>
      </c>
      <c r="D1461" s="149" t="s">
        <v>5703</v>
      </c>
    </row>
    <row r="1462" spans="1:4" ht="11.25">
      <c r="A1462" s="1" t="s">
        <v>966</v>
      </c>
      <c r="B1462" s="2">
        <v>-12.333350000000001</v>
      </c>
      <c r="C1462" s="2">
        <v>-130.90001666666666</v>
      </c>
      <c r="D1462" s="149" t="s">
        <v>1729</v>
      </c>
    </row>
    <row r="1463" spans="1:4" ht="11.25">
      <c r="A1463" s="1" t="s">
        <v>967</v>
      </c>
      <c r="B1463" s="2">
        <v>-28.666683333333335</v>
      </c>
      <c r="C1463" s="2">
        <v>-124.28335000000001</v>
      </c>
      <c r="D1463" s="149" t="s">
        <v>1730</v>
      </c>
    </row>
    <row r="1464" spans="1:4" ht="11.25">
      <c r="A1464" s="1" t="s">
        <v>262</v>
      </c>
      <c r="B1464" s="2">
        <v>-23.428350000000002</v>
      </c>
      <c r="C1464" s="2">
        <v>-144.2891833333333</v>
      </c>
      <c r="D1464" s="149" t="s">
        <v>263</v>
      </c>
    </row>
    <row r="1465" spans="1:4" ht="11.25">
      <c r="A1465" s="1" t="s">
        <v>264</v>
      </c>
      <c r="B1465" s="2">
        <v>-23.424466666666667</v>
      </c>
      <c r="C1465" s="2">
        <v>-144.28223333333335</v>
      </c>
      <c r="D1465" s="149" t="s">
        <v>263</v>
      </c>
    </row>
    <row r="1466" spans="1:4" ht="11.25">
      <c r="A1466" s="1" t="s">
        <v>968</v>
      </c>
      <c r="B1466" s="2">
        <v>-33.75001666666667</v>
      </c>
      <c r="C1466" s="2">
        <v>-151.31668333333334</v>
      </c>
      <c r="D1466" s="149" t="s">
        <v>1731</v>
      </c>
    </row>
    <row r="1467" spans="1:4" ht="11.25">
      <c r="A1467" s="1" t="s">
        <v>969</v>
      </c>
      <c r="B1467" s="2">
        <v>-29.550016666666668</v>
      </c>
      <c r="C1467" s="2">
        <v>-122.30001666666666</v>
      </c>
      <c r="D1467" s="149" t="s">
        <v>1732</v>
      </c>
    </row>
    <row r="1468" spans="1:4" ht="11.25">
      <c r="A1468" s="1" t="s">
        <v>970</v>
      </c>
      <c r="B1468" s="2">
        <v>-38.006683333333335</v>
      </c>
      <c r="C1468" s="2">
        <v>-144.58335</v>
      </c>
      <c r="D1468" s="149" t="s">
        <v>1733</v>
      </c>
    </row>
    <row r="1469" spans="1:4" ht="11.25">
      <c r="A1469" s="1" t="s">
        <v>971</v>
      </c>
      <c r="B1469" s="2">
        <v>-43.000016666666674</v>
      </c>
      <c r="C1469" s="2">
        <v>-145.50001666666665</v>
      </c>
      <c r="D1469" s="149" t="s">
        <v>1734</v>
      </c>
    </row>
    <row r="1470" spans="1:4" ht="11.25">
      <c r="A1470" s="1" t="s">
        <v>265</v>
      </c>
      <c r="B1470" s="2">
        <v>-35.68806666666667</v>
      </c>
      <c r="C1470" s="2">
        <v>-139.34806666666668</v>
      </c>
      <c r="D1470" s="149" t="s">
        <v>266</v>
      </c>
    </row>
    <row r="1471" spans="1:4" ht="11.25">
      <c r="A1471" s="1" t="s">
        <v>972</v>
      </c>
      <c r="B1471" s="2">
        <v>-17.615016666666666</v>
      </c>
      <c r="C1471" s="2">
        <v>-126.74335</v>
      </c>
      <c r="D1471" s="149" t="s">
        <v>1735</v>
      </c>
    </row>
    <row r="1472" spans="1:4" ht="11.25">
      <c r="A1472" s="1" t="s">
        <v>973</v>
      </c>
      <c r="B1472" s="2">
        <v>-20.25001666666667</v>
      </c>
      <c r="C1472" s="2">
        <v>-131.28334999999998</v>
      </c>
      <c r="D1472" s="149" t="s">
        <v>1736</v>
      </c>
    </row>
    <row r="1473" spans="1:4" ht="11.25">
      <c r="A1473" s="1" t="s">
        <v>1537</v>
      </c>
      <c r="B1473" s="2">
        <v>-38.050016666666664</v>
      </c>
      <c r="C1473" s="2">
        <v>-147.58335</v>
      </c>
      <c r="D1473" s="149" t="s">
        <v>126</v>
      </c>
    </row>
    <row r="1474" spans="1:4" ht="11.25">
      <c r="A1474" s="1" t="s">
        <v>3138</v>
      </c>
      <c r="B1474" s="2">
        <v>-27.840566666666664</v>
      </c>
      <c r="C1474" s="2">
        <v>-120.7003</v>
      </c>
      <c r="D1474" s="149" t="s">
        <v>3161</v>
      </c>
    </row>
    <row r="1475" spans="1:4" ht="11.25">
      <c r="A1475" s="1" t="s">
        <v>3162</v>
      </c>
      <c r="B1475" s="2">
        <v>-41.5439</v>
      </c>
      <c r="C1475" s="2">
        <v>-147.21306666666666</v>
      </c>
      <c r="D1475" s="149" t="s">
        <v>1842</v>
      </c>
    </row>
    <row r="1476" spans="1:4" ht="11.25">
      <c r="A1476" s="1" t="s">
        <v>1538</v>
      </c>
      <c r="B1476" s="2">
        <v>-27.633349999999997</v>
      </c>
      <c r="C1476" s="2">
        <v>-124.08335</v>
      </c>
      <c r="D1476" s="149" t="s">
        <v>127</v>
      </c>
    </row>
    <row r="1477" spans="1:4" ht="11.25">
      <c r="A1477" s="1" t="s">
        <v>3163</v>
      </c>
      <c r="B1477" s="2">
        <v>-41.56113333333334</v>
      </c>
      <c r="C1477" s="2">
        <v>-147.22501666666665</v>
      </c>
      <c r="D1477" s="149" t="s">
        <v>1842</v>
      </c>
    </row>
    <row r="1478" spans="1:4" ht="11.25">
      <c r="A1478" s="1" t="s">
        <v>3164</v>
      </c>
      <c r="B1478" s="2">
        <v>-28.612233333333332</v>
      </c>
      <c r="C1478" s="2">
        <v>-122.42251666666668</v>
      </c>
      <c r="D1478" s="149" t="s">
        <v>3165</v>
      </c>
    </row>
    <row r="1479" spans="1:4" ht="11.25">
      <c r="A1479" s="1" t="s">
        <v>1539</v>
      </c>
      <c r="B1479" s="2">
        <v>-32.15168333333333</v>
      </c>
      <c r="C1479" s="2">
        <v>-115.83501666666666</v>
      </c>
      <c r="D1479" s="149" t="s">
        <v>128</v>
      </c>
    </row>
    <row r="1480" spans="1:4" ht="11.25">
      <c r="A1480" s="1" t="s">
        <v>1540</v>
      </c>
      <c r="B1480" s="2">
        <v>-31.421683333333334</v>
      </c>
      <c r="C1480" s="2">
        <v>-138.08668333333333</v>
      </c>
      <c r="D1480" s="149" t="s">
        <v>5774</v>
      </c>
    </row>
    <row r="1481" spans="1:4" ht="11.25">
      <c r="A1481" s="1" t="s">
        <v>3166</v>
      </c>
      <c r="B1481" s="2">
        <v>-38.213633333333334</v>
      </c>
      <c r="C1481" s="2">
        <v>-146.47501666666668</v>
      </c>
      <c r="D1481" s="149" t="s">
        <v>4557</v>
      </c>
    </row>
    <row r="1482" spans="1:4" ht="11.25">
      <c r="A1482" s="1" t="s">
        <v>7770</v>
      </c>
      <c r="B1482" s="2">
        <v>-41.5439</v>
      </c>
      <c r="C1482" s="2">
        <v>-147.21306666666666</v>
      </c>
      <c r="D1482" s="149" t="s">
        <v>1842</v>
      </c>
    </row>
    <row r="1483" spans="1:4" ht="11.25">
      <c r="A1483" s="1" t="s">
        <v>2905</v>
      </c>
      <c r="B1483" s="2">
        <v>-26.69168333333333</v>
      </c>
      <c r="C1483" s="2">
        <v>-153.69001666666665</v>
      </c>
      <c r="D1483" s="149" t="s">
        <v>2906</v>
      </c>
    </row>
    <row r="1484" spans="1:4" ht="11.25">
      <c r="A1484" s="1" t="s">
        <v>2907</v>
      </c>
      <c r="B1484" s="2">
        <v>-34.22168333333333</v>
      </c>
      <c r="C1484" s="2">
        <v>-125.00001666666667</v>
      </c>
      <c r="D1484" s="149" t="s">
        <v>2908</v>
      </c>
    </row>
    <row r="1485" spans="1:4" ht="11.25">
      <c r="A1485" s="1" t="s">
        <v>2909</v>
      </c>
      <c r="B1485" s="2">
        <v>-27.583350000000003</v>
      </c>
      <c r="C1485" s="2">
        <v>-151.66001666666665</v>
      </c>
      <c r="D1485" s="149" t="s">
        <v>2910</v>
      </c>
    </row>
    <row r="1486" spans="1:4" ht="11.25">
      <c r="A1486" s="1" t="s">
        <v>1541</v>
      </c>
      <c r="B1486" s="2">
        <v>-37.716683333333336</v>
      </c>
      <c r="C1486" s="2">
        <v>-145.05001666666666</v>
      </c>
      <c r="D1486" s="149" t="s">
        <v>974</v>
      </c>
    </row>
    <row r="1487" spans="1:4" ht="11.25">
      <c r="A1487" s="1" t="s">
        <v>1542</v>
      </c>
      <c r="B1487" s="2">
        <v>-26.85001666666667</v>
      </c>
      <c r="C1487" s="2">
        <v>-152.26668333333333</v>
      </c>
      <c r="D1487" s="149" t="s">
        <v>3936</v>
      </c>
    </row>
    <row r="1488" spans="1:4" ht="11.25">
      <c r="A1488" s="1" t="s">
        <v>7771</v>
      </c>
      <c r="B1488" s="2">
        <v>-37.144733333333335</v>
      </c>
      <c r="C1488" s="2">
        <v>-147.54863333333336</v>
      </c>
      <c r="D1488" s="149" t="s">
        <v>1566</v>
      </c>
    </row>
    <row r="1489" spans="1:4" ht="11.25">
      <c r="A1489" s="1" t="s">
        <v>1567</v>
      </c>
      <c r="B1489" s="2">
        <v>-37.14113333333333</v>
      </c>
      <c r="C1489" s="2">
        <v>-147.55223333333336</v>
      </c>
      <c r="D1489" s="149" t="s">
        <v>1566</v>
      </c>
    </row>
    <row r="1490" spans="1:4" ht="11.25">
      <c r="A1490" s="1" t="s">
        <v>1543</v>
      </c>
      <c r="B1490" s="2">
        <v>-37.866683333333334</v>
      </c>
      <c r="C1490" s="2">
        <v>-144.75001666666665</v>
      </c>
      <c r="D1490" s="149" t="s">
        <v>3937</v>
      </c>
    </row>
    <row r="1491" spans="1:4" ht="11.25">
      <c r="A1491" s="1" t="s">
        <v>1544</v>
      </c>
      <c r="B1491" s="2">
        <v>-27.466683333333336</v>
      </c>
      <c r="C1491" s="2">
        <v>-152.58335</v>
      </c>
      <c r="D1491" s="149" t="s">
        <v>3938</v>
      </c>
    </row>
    <row r="1492" spans="1:4" ht="11.25">
      <c r="A1492" s="1" t="s">
        <v>1545</v>
      </c>
      <c r="B1492" s="2">
        <v>-24.016683333333336</v>
      </c>
      <c r="C1492" s="2">
        <v>-133.40835</v>
      </c>
      <c r="D1492" s="149" t="s">
        <v>3939</v>
      </c>
    </row>
    <row r="1493" spans="1:4" ht="11.25">
      <c r="A1493" s="1" t="s">
        <v>1546</v>
      </c>
      <c r="B1493" s="2">
        <v>-16.38335</v>
      </c>
      <c r="C1493" s="2">
        <v>-145.56668333333334</v>
      </c>
      <c r="D1493" s="149" t="s">
        <v>3940</v>
      </c>
    </row>
    <row r="1494" spans="1:4" ht="11.25">
      <c r="A1494" s="1" t="s">
        <v>1547</v>
      </c>
      <c r="B1494" s="2">
        <v>-28.05168333333333</v>
      </c>
      <c r="C1494" s="2">
        <v>-124.55168333333334</v>
      </c>
      <c r="D1494" s="149" t="s">
        <v>3941</v>
      </c>
    </row>
    <row r="1495" spans="1:4" ht="11.25">
      <c r="A1495" s="1" t="s">
        <v>1548</v>
      </c>
      <c r="B1495" s="2">
        <v>-17.40001666666667</v>
      </c>
      <c r="C1495" s="2">
        <v>-143.75001666666665</v>
      </c>
      <c r="D1495" s="149" t="s">
        <v>1034</v>
      </c>
    </row>
    <row r="1496" spans="1:4" ht="11.25">
      <c r="A1496" s="1" t="s">
        <v>2911</v>
      </c>
      <c r="B1496" s="2">
        <v>-24.300016666666664</v>
      </c>
      <c r="C1496" s="2">
        <v>-116.89501666666666</v>
      </c>
      <c r="D1496" s="149" t="s">
        <v>2912</v>
      </c>
    </row>
    <row r="1497" spans="1:4" ht="11.25">
      <c r="A1497" s="1" t="s">
        <v>1549</v>
      </c>
      <c r="B1497" s="2">
        <v>-26.450016666666667</v>
      </c>
      <c r="C1497" s="2">
        <v>-147.55001666666664</v>
      </c>
      <c r="D1497" s="149" t="s">
        <v>5046</v>
      </c>
    </row>
    <row r="1498" spans="1:4" ht="11.25">
      <c r="A1498" s="1" t="s">
        <v>1550</v>
      </c>
      <c r="B1498" s="2">
        <v>-16.85001666666667</v>
      </c>
      <c r="C1498" s="2">
        <v>-145.75001666666665</v>
      </c>
      <c r="D1498" s="149" t="s">
        <v>1020</v>
      </c>
    </row>
    <row r="1499" spans="1:4" ht="11.25">
      <c r="A1499" s="1" t="s">
        <v>2913</v>
      </c>
      <c r="B1499" s="2">
        <v>-42.98835</v>
      </c>
      <c r="C1499" s="2">
        <v>-147.72001666666665</v>
      </c>
      <c r="D1499" s="149" t="s">
        <v>2441</v>
      </c>
    </row>
    <row r="1500" spans="1:4" ht="11.25">
      <c r="A1500" s="1" t="s">
        <v>2442</v>
      </c>
      <c r="B1500" s="2">
        <v>-30.581683333333334</v>
      </c>
      <c r="C1500" s="2">
        <v>-151.76001666666664</v>
      </c>
      <c r="D1500" s="149" t="s">
        <v>2443</v>
      </c>
    </row>
    <row r="1501" spans="1:4" ht="11.25">
      <c r="A1501" s="1" t="s">
        <v>1568</v>
      </c>
      <c r="B1501" s="2">
        <v>-20.664733333333334</v>
      </c>
      <c r="C1501" s="2">
        <v>-139.48584999999997</v>
      </c>
      <c r="D1501" s="149" t="s">
        <v>1514</v>
      </c>
    </row>
    <row r="1502" spans="1:4" ht="11.25">
      <c r="A1502" s="1" t="s">
        <v>1551</v>
      </c>
      <c r="B1502" s="2">
        <v>-12.441683333333334</v>
      </c>
      <c r="C1502" s="2">
        <v>-130.76168333333334</v>
      </c>
      <c r="D1502" s="149" t="s">
        <v>1021</v>
      </c>
    </row>
    <row r="1503" spans="1:4" ht="11.25">
      <c r="A1503" s="1" t="s">
        <v>2444</v>
      </c>
      <c r="B1503" s="2">
        <v>-34.37501666666666</v>
      </c>
      <c r="C1503" s="2">
        <v>-155.16334999999998</v>
      </c>
      <c r="D1503" s="149" t="s">
        <v>2445</v>
      </c>
    </row>
    <row r="1504" spans="1:4" ht="11.25">
      <c r="A1504" s="1" t="s">
        <v>2446</v>
      </c>
      <c r="B1504" s="2">
        <v>-25.148349999999997</v>
      </c>
      <c r="C1504" s="2">
        <v>-151.88834999999997</v>
      </c>
      <c r="D1504" s="149" t="s">
        <v>2447</v>
      </c>
    </row>
    <row r="1505" spans="1:4" ht="11.25">
      <c r="A1505" s="1" t="s">
        <v>2448</v>
      </c>
      <c r="B1505" s="2">
        <v>-34.43168333333334</v>
      </c>
      <c r="C1505" s="2">
        <v>-149.33501666666666</v>
      </c>
      <c r="D1505" s="149" t="s">
        <v>2449</v>
      </c>
    </row>
    <row r="1506" spans="1:4" ht="11.25">
      <c r="A1506" s="1" t="s">
        <v>1552</v>
      </c>
      <c r="B1506" s="2">
        <v>-30.750016666666664</v>
      </c>
      <c r="C1506" s="2">
        <v>-150.72335</v>
      </c>
      <c r="D1506" s="149" t="s">
        <v>1022</v>
      </c>
    </row>
    <row r="1507" spans="1:4" ht="11.25">
      <c r="A1507" s="1" t="s">
        <v>2450</v>
      </c>
      <c r="B1507" s="2">
        <v>-31.781683333333334</v>
      </c>
      <c r="C1507" s="2">
        <v>-125.00001666666667</v>
      </c>
      <c r="D1507" s="149" t="s">
        <v>2451</v>
      </c>
    </row>
    <row r="1508" spans="1:4" ht="11.25">
      <c r="A1508" s="1" t="s">
        <v>826</v>
      </c>
      <c r="B1508" s="2">
        <v>-9.630016666666666</v>
      </c>
      <c r="C1508" s="2">
        <v>-126.45001666666667</v>
      </c>
      <c r="D1508" s="149" t="s">
        <v>827</v>
      </c>
    </row>
    <row r="1509" spans="1:4" ht="11.25">
      <c r="A1509" s="1" t="s">
        <v>828</v>
      </c>
      <c r="B1509" s="2">
        <v>-31.908350000000002</v>
      </c>
      <c r="C1509" s="2">
        <v>-116.35501666666666</v>
      </c>
      <c r="D1509" s="149" t="s">
        <v>829</v>
      </c>
    </row>
    <row r="1510" spans="1:4" ht="11.25">
      <c r="A1510" s="1" t="s">
        <v>1515</v>
      </c>
      <c r="B1510" s="2">
        <v>-20.675300000000004</v>
      </c>
      <c r="C1510" s="2">
        <v>-139.48668333333333</v>
      </c>
      <c r="D1510" s="149" t="s">
        <v>1514</v>
      </c>
    </row>
    <row r="1511" spans="1:4" ht="11.25">
      <c r="A1511" s="1" t="s">
        <v>830</v>
      </c>
      <c r="B1511" s="2">
        <v>-23.470016666666666</v>
      </c>
      <c r="C1511" s="2">
        <v>-149.42835000000002</v>
      </c>
      <c r="D1511" s="149" t="s">
        <v>831</v>
      </c>
    </row>
    <row r="1512" spans="1:4" ht="11.25">
      <c r="A1512" s="1" t="s">
        <v>1553</v>
      </c>
      <c r="B1512" s="2">
        <v>-33.798350000000006</v>
      </c>
      <c r="C1512" s="2">
        <v>-151.28835</v>
      </c>
      <c r="D1512" s="149" t="s">
        <v>1023</v>
      </c>
    </row>
    <row r="1513" spans="1:4" ht="11.25">
      <c r="A1513" s="1" t="s">
        <v>832</v>
      </c>
      <c r="B1513" s="2">
        <v>-32.455016666666666</v>
      </c>
      <c r="C1513" s="2">
        <v>-143.94335</v>
      </c>
      <c r="D1513" s="149" t="s">
        <v>833</v>
      </c>
    </row>
    <row r="1514" spans="1:4" ht="11.25">
      <c r="A1514" s="1" t="s">
        <v>1554</v>
      </c>
      <c r="B1514" s="2">
        <v>-34.82501666666667</v>
      </c>
      <c r="C1514" s="2">
        <v>-147.35001666666668</v>
      </c>
      <c r="D1514" s="149" t="s">
        <v>1024</v>
      </c>
    </row>
    <row r="1515" spans="1:4" ht="11.25">
      <c r="A1515" s="1" t="s">
        <v>834</v>
      </c>
      <c r="B1515" s="2">
        <v>-34.41335</v>
      </c>
      <c r="C1515" s="2">
        <v>-138.03835</v>
      </c>
      <c r="D1515" s="149" t="s">
        <v>835</v>
      </c>
    </row>
    <row r="1516" spans="1:4" ht="11.25">
      <c r="A1516" s="1" t="s">
        <v>5764</v>
      </c>
      <c r="B1516" s="2">
        <v>-15.3</v>
      </c>
      <c r="C1516" s="2">
        <v>-124.9</v>
      </c>
      <c r="D1516" s="149" t="s">
        <v>5765</v>
      </c>
    </row>
    <row r="1517" spans="1:4" ht="11.25">
      <c r="A1517" s="1" t="s">
        <v>836</v>
      </c>
      <c r="B1517" s="2">
        <v>-34.035016666666664</v>
      </c>
      <c r="C1517" s="2">
        <v>-152.06668333333332</v>
      </c>
      <c r="D1517" s="149" t="s">
        <v>837</v>
      </c>
    </row>
    <row r="1518" spans="1:4" ht="11.25">
      <c r="A1518" s="1" t="s">
        <v>838</v>
      </c>
      <c r="B1518" s="2">
        <v>-19.57835</v>
      </c>
      <c r="C1518" s="2">
        <v>-146.23001666666667</v>
      </c>
      <c r="D1518" s="149" t="s">
        <v>839</v>
      </c>
    </row>
    <row r="1519" spans="1:4" ht="11.25">
      <c r="A1519" s="1" t="s">
        <v>1555</v>
      </c>
      <c r="B1519" s="2">
        <v>-16.916683333333335</v>
      </c>
      <c r="C1519" s="2">
        <v>-145.70834999999997</v>
      </c>
      <c r="D1519" s="149" t="s">
        <v>1025</v>
      </c>
    </row>
    <row r="1520" spans="1:4" ht="11.25">
      <c r="A1520" s="1" t="s">
        <v>840</v>
      </c>
      <c r="B1520" s="2">
        <v>-33.320016666666675</v>
      </c>
      <c r="C1520" s="2">
        <v>-151.74168333333333</v>
      </c>
      <c r="D1520" s="149" t="s">
        <v>1528</v>
      </c>
    </row>
    <row r="1521" spans="1:4" ht="11.25">
      <c r="A1521" s="1" t="s">
        <v>6088</v>
      </c>
      <c r="B1521" s="2">
        <v>-33.93168333333333</v>
      </c>
      <c r="C1521" s="2">
        <v>-151.4816833333333</v>
      </c>
      <c r="D1521" s="149" t="s">
        <v>6089</v>
      </c>
    </row>
    <row r="1522" spans="1:4" ht="11.25">
      <c r="A1522" s="1" t="s">
        <v>1556</v>
      </c>
      <c r="B1522" s="2">
        <v>-22.888350000000003</v>
      </c>
      <c r="C1522" s="2">
        <v>-150.18335</v>
      </c>
      <c r="D1522" s="149" t="s">
        <v>1026</v>
      </c>
    </row>
    <row r="1523" spans="1:4" ht="11.25">
      <c r="A1523" s="1" t="s">
        <v>6090</v>
      </c>
      <c r="B1523" s="2">
        <v>-26.758350000000004</v>
      </c>
      <c r="C1523" s="2">
        <v>-153.14501666666666</v>
      </c>
      <c r="D1523" s="149" t="s">
        <v>6091</v>
      </c>
    </row>
    <row r="1524" spans="1:4" ht="11.25">
      <c r="A1524" s="1" t="s">
        <v>6092</v>
      </c>
      <c r="B1524" s="2">
        <v>-13.18335</v>
      </c>
      <c r="C1524" s="2">
        <v>-131.43501666666666</v>
      </c>
      <c r="D1524" s="149" t="s">
        <v>6093</v>
      </c>
    </row>
    <row r="1525" spans="1:4" ht="11.25">
      <c r="A1525" s="1" t="s">
        <v>1516</v>
      </c>
      <c r="B1525" s="2">
        <v>-20.664733333333334</v>
      </c>
      <c r="C1525" s="2">
        <v>-139.48584999999997</v>
      </c>
      <c r="D1525" s="149" t="s">
        <v>1514</v>
      </c>
    </row>
    <row r="1526" spans="1:4" ht="11.25">
      <c r="A1526" s="1" t="s">
        <v>6094</v>
      </c>
      <c r="B1526" s="2">
        <v>-34.63501666666667</v>
      </c>
      <c r="C1526" s="2">
        <v>-142.55501666666666</v>
      </c>
      <c r="D1526" s="149" t="s">
        <v>6095</v>
      </c>
    </row>
    <row r="1527" spans="1:4" ht="11.25">
      <c r="A1527" s="1" t="s">
        <v>6096</v>
      </c>
      <c r="B1527" s="2">
        <v>-34.27001666666667</v>
      </c>
      <c r="C1527" s="2">
        <v>-154.16501666666665</v>
      </c>
      <c r="D1527" s="149" t="s">
        <v>6097</v>
      </c>
    </row>
    <row r="1528" spans="1:4" ht="11.25">
      <c r="A1528" s="1" t="s">
        <v>1557</v>
      </c>
      <c r="B1528" s="2">
        <v>-17.06835</v>
      </c>
      <c r="C1528" s="2">
        <v>-145.41835</v>
      </c>
      <c r="D1528" s="149" t="s">
        <v>1027</v>
      </c>
    </row>
    <row r="1529" spans="1:4" ht="11.25">
      <c r="A1529" s="1" t="s">
        <v>1558</v>
      </c>
      <c r="B1529" s="2">
        <v>-28.550016666666668</v>
      </c>
      <c r="C1529" s="2">
        <v>-153.50001666666665</v>
      </c>
      <c r="D1529" s="149" t="s">
        <v>1028</v>
      </c>
    </row>
    <row r="1530" spans="1:4" ht="11.25">
      <c r="A1530" s="1" t="s">
        <v>1559</v>
      </c>
      <c r="B1530" s="2">
        <v>-19.283350000000002</v>
      </c>
      <c r="C1530" s="2">
        <v>-146.55835000000002</v>
      </c>
      <c r="D1530" s="149" t="s">
        <v>2919</v>
      </c>
    </row>
    <row r="1531" spans="1:4" ht="11.25">
      <c r="A1531" s="1" t="s">
        <v>1560</v>
      </c>
      <c r="B1531" s="2">
        <v>-26.70001666666667</v>
      </c>
      <c r="C1531" s="2">
        <v>-153.13334999999998</v>
      </c>
      <c r="D1531" s="149" t="s">
        <v>2920</v>
      </c>
    </row>
    <row r="1532" spans="1:4" ht="11.25">
      <c r="A1532" s="1" t="s">
        <v>1561</v>
      </c>
      <c r="B1532" s="2">
        <v>-21.03335</v>
      </c>
      <c r="C1532" s="2">
        <v>-148.94168333333334</v>
      </c>
      <c r="D1532" s="149" t="s">
        <v>2921</v>
      </c>
    </row>
    <row r="1533" spans="1:4" ht="11.25">
      <c r="A1533" s="1" t="s">
        <v>1517</v>
      </c>
      <c r="B1533" s="2">
        <v>-37.9764</v>
      </c>
      <c r="C1533" s="2">
        <v>-145.0903</v>
      </c>
      <c r="D1533" s="149" t="s">
        <v>1518</v>
      </c>
    </row>
    <row r="1534" spans="1:4" ht="11.25">
      <c r="A1534" s="1" t="s">
        <v>1562</v>
      </c>
      <c r="B1534" s="2">
        <v>-35.120016666666665</v>
      </c>
      <c r="C1534" s="2">
        <v>-138.70001666666664</v>
      </c>
      <c r="D1534" s="149" t="s">
        <v>2922</v>
      </c>
    </row>
    <row r="1535" spans="1:4" ht="11.25">
      <c r="A1535" s="1" t="s">
        <v>1137</v>
      </c>
      <c r="B1535" s="2">
        <v>-23.566683333333334</v>
      </c>
      <c r="C1535" s="2">
        <v>-134.27501666666666</v>
      </c>
      <c r="D1535" s="149" t="s">
        <v>2923</v>
      </c>
    </row>
    <row r="1536" spans="1:4" ht="11.25">
      <c r="A1536" s="1" t="s">
        <v>1519</v>
      </c>
      <c r="B1536" s="2">
        <v>-34.83223333333333</v>
      </c>
      <c r="C1536" s="2">
        <v>-138.6989</v>
      </c>
      <c r="D1536" s="149" t="s">
        <v>1520</v>
      </c>
    </row>
    <row r="1537" spans="1:4" ht="11.25">
      <c r="A1537" s="1" t="s">
        <v>1138</v>
      </c>
      <c r="B1537" s="2">
        <v>-24.916683333333335</v>
      </c>
      <c r="C1537" s="2">
        <v>-148.38334999999998</v>
      </c>
      <c r="D1537" s="149" t="s">
        <v>5600</v>
      </c>
    </row>
    <row r="1538" spans="1:4" ht="11.25">
      <c r="A1538" s="1" t="s">
        <v>1139</v>
      </c>
      <c r="B1538" s="2">
        <v>-37.37501666666666</v>
      </c>
      <c r="C1538" s="2">
        <v>-144.57668333333334</v>
      </c>
      <c r="D1538" s="149" t="s">
        <v>5601</v>
      </c>
    </row>
    <row r="1539" spans="1:4" ht="11.25">
      <c r="A1539" s="1" t="s">
        <v>2648</v>
      </c>
      <c r="B1539" s="2">
        <v>-26.5978</v>
      </c>
      <c r="C1539" s="2">
        <v>-153.0903</v>
      </c>
      <c r="D1539" s="149" t="s">
        <v>2344</v>
      </c>
    </row>
    <row r="1540" spans="1:4" ht="11.25">
      <c r="A1540" s="1" t="s">
        <v>1140</v>
      </c>
      <c r="B1540" s="2">
        <v>-37.81668333333333</v>
      </c>
      <c r="C1540" s="2">
        <v>-144.98335</v>
      </c>
      <c r="D1540" s="149" t="s">
        <v>5602</v>
      </c>
    </row>
    <row r="1541" spans="1:4" ht="11.25">
      <c r="A1541" s="1" t="s">
        <v>1141</v>
      </c>
      <c r="B1541" s="2">
        <v>-30.550016666666668</v>
      </c>
      <c r="C1541" s="2">
        <v>-133.21668333333332</v>
      </c>
      <c r="D1541" s="149" t="s">
        <v>5603</v>
      </c>
    </row>
    <row r="1542" spans="1:14" ht="11.25">
      <c r="A1542" s="1" t="s">
        <v>5188</v>
      </c>
      <c r="B1542" s="2">
        <v>-19.4</v>
      </c>
      <c r="C1542" s="2">
        <v>-123.65</v>
      </c>
      <c r="D1542" s="149" t="s">
        <v>5189</v>
      </c>
      <c r="E1542" s="2">
        <v>500</v>
      </c>
      <c r="F1542" s="2" t="s">
        <v>5190</v>
      </c>
      <c r="G1542" s="2" t="s">
        <v>5191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</row>
    <row r="1543" spans="1:4" ht="11.25">
      <c r="A1543" s="1" t="s">
        <v>6215</v>
      </c>
      <c r="B1543" s="2">
        <v>-26.592233333333336</v>
      </c>
      <c r="C1543" s="2">
        <v>-153.09168333333335</v>
      </c>
      <c r="D1543" s="149" t="s">
        <v>2344</v>
      </c>
    </row>
    <row r="1544" spans="1:4" ht="11.25">
      <c r="A1544" s="1" t="s">
        <v>6216</v>
      </c>
      <c r="B1544" s="2">
        <v>-37.599183333333336</v>
      </c>
      <c r="C1544" s="2">
        <v>-149.7239</v>
      </c>
      <c r="D1544" s="149" t="s">
        <v>6217</v>
      </c>
    </row>
    <row r="1545" spans="1:4" ht="11.25">
      <c r="A1545" s="1" t="s">
        <v>1142</v>
      </c>
      <c r="B1545" s="2">
        <v>-35.35001666666666</v>
      </c>
      <c r="C1545" s="2">
        <v>-138.61668333333336</v>
      </c>
      <c r="D1545" s="149" t="s">
        <v>5604</v>
      </c>
    </row>
    <row r="1546" spans="1:4" ht="11.25">
      <c r="A1546" s="1" t="s">
        <v>6218</v>
      </c>
      <c r="B1546" s="2">
        <v>-37.59668333333333</v>
      </c>
      <c r="C1546" s="2">
        <v>-149.72918333333334</v>
      </c>
      <c r="D1546" s="149" t="s">
        <v>6217</v>
      </c>
    </row>
    <row r="1547" spans="1:4" ht="11.25">
      <c r="A1547" s="1" t="s">
        <v>1143</v>
      </c>
      <c r="B1547" s="2">
        <v>-27.621683333333333</v>
      </c>
      <c r="C1547" s="2">
        <v>-153.21668333333332</v>
      </c>
      <c r="D1547" s="149" t="s">
        <v>5605</v>
      </c>
    </row>
    <row r="1548" spans="1:4" ht="11.25">
      <c r="A1548" s="1" t="s">
        <v>1144</v>
      </c>
      <c r="B1548" s="2">
        <v>-37.76335</v>
      </c>
      <c r="C1548" s="2">
        <v>-144.62001666666666</v>
      </c>
      <c r="D1548" s="149" t="s">
        <v>5606</v>
      </c>
    </row>
    <row r="1549" spans="1:4" ht="11.25">
      <c r="A1549" s="1" t="s">
        <v>7547</v>
      </c>
      <c r="B1549" s="2">
        <v>-37.596133333333334</v>
      </c>
      <c r="C1549" s="2">
        <v>-149.71835</v>
      </c>
      <c r="D1549" s="149" t="s">
        <v>6217</v>
      </c>
    </row>
    <row r="1550" spans="1:4" ht="11.25">
      <c r="A1550" s="1" t="s">
        <v>1145</v>
      </c>
      <c r="B1550" s="2">
        <v>-35.37168333333334</v>
      </c>
      <c r="C1550" s="2">
        <v>-149.42501666666666</v>
      </c>
      <c r="D1550" s="149" t="s">
        <v>5607</v>
      </c>
    </row>
    <row r="1551" spans="1:4" ht="11.25">
      <c r="A1551" s="1" t="s">
        <v>1146</v>
      </c>
      <c r="B1551" s="2">
        <v>-37.808350000000004</v>
      </c>
      <c r="C1551" s="2">
        <v>-144.95835</v>
      </c>
      <c r="D1551" s="149" t="s">
        <v>5608</v>
      </c>
    </row>
    <row r="1552" spans="1:4" ht="11.25">
      <c r="A1552" s="1" t="s">
        <v>7548</v>
      </c>
      <c r="B1552" s="2">
        <v>-26.5978</v>
      </c>
      <c r="C1552" s="2">
        <v>-153.0903</v>
      </c>
      <c r="D1552" s="149" t="s">
        <v>2344</v>
      </c>
    </row>
    <row r="1553" spans="1:4" ht="11.25">
      <c r="A1553" s="1" t="s">
        <v>7549</v>
      </c>
      <c r="B1553" s="2">
        <v>-32.5653</v>
      </c>
      <c r="C1553" s="2">
        <v>-149.61640000000003</v>
      </c>
      <c r="D1553" s="149" t="s">
        <v>7550</v>
      </c>
    </row>
    <row r="1554" spans="1:4" ht="11.25">
      <c r="A1554" s="1" t="s">
        <v>7551</v>
      </c>
      <c r="B1554" s="2">
        <v>-32.560849999999995</v>
      </c>
      <c r="C1554" s="2">
        <v>-149.59363333333332</v>
      </c>
      <c r="D1554" s="149" t="s">
        <v>7550</v>
      </c>
    </row>
    <row r="1555" spans="1:4" ht="11.25">
      <c r="A1555" s="1" t="s">
        <v>1147</v>
      </c>
      <c r="B1555" s="2">
        <v>-17.70001666666667</v>
      </c>
      <c r="C1555" s="2">
        <v>-140.21668333333332</v>
      </c>
      <c r="D1555" s="149" t="s">
        <v>5609</v>
      </c>
    </row>
    <row r="1556" spans="1:4" ht="11.25">
      <c r="A1556" s="1" t="s">
        <v>1148</v>
      </c>
      <c r="B1556" s="2">
        <v>-32.53001666666667</v>
      </c>
      <c r="C1556" s="2">
        <v>-115.72168333333333</v>
      </c>
      <c r="D1556" s="149" t="s">
        <v>5610</v>
      </c>
    </row>
    <row r="1557" spans="1:4" ht="11.25">
      <c r="A1557" s="1" t="s">
        <v>1149</v>
      </c>
      <c r="B1557" s="2">
        <v>-32.13335</v>
      </c>
      <c r="C1557" s="2">
        <v>-120.50001666666667</v>
      </c>
      <c r="D1557" s="149" t="s">
        <v>6926</v>
      </c>
    </row>
    <row r="1558" spans="1:4" ht="11.25">
      <c r="A1558" s="1" t="s">
        <v>7552</v>
      </c>
      <c r="B1558" s="2">
        <v>-37.66335</v>
      </c>
      <c r="C1558" s="2">
        <v>-144.89639999999997</v>
      </c>
      <c r="D1558" s="149" t="s">
        <v>7553</v>
      </c>
    </row>
    <row r="1559" spans="1:4" ht="11.25">
      <c r="A1559" s="1" t="s">
        <v>6098</v>
      </c>
      <c r="B1559" s="2">
        <v>-30.22335</v>
      </c>
      <c r="C1559" s="2">
        <v>-135.55001666666664</v>
      </c>
      <c r="D1559" s="149" t="s">
        <v>6099</v>
      </c>
    </row>
    <row r="1560" spans="1:7" ht="11.25">
      <c r="A1560" s="1" t="s">
        <v>7694</v>
      </c>
      <c r="B1560" s="2">
        <v>-17.366666666666667</v>
      </c>
      <c r="C1560" s="2">
        <v>-124</v>
      </c>
      <c r="D1560" s="149" t="s">
        <v>5185</v>
      </c>
      <c r="E1560" s="2">
        <v>50</v>
      </c>
      <c r="F1560" s="2" t="s">
        <v>5186</v>
      </c>
      <c r="G1560" s="2" t="s">
        <v>5187</v>
      </c>
    </row>
    <row r="1561" spans="1:4" ht="11.25">
      <c r="A1561" s="1" t="s">
        <v>6100</v>
      </c>
      <c r="B1561" s="2">
        <v>-33.62668333333333</v>
      </c>
      <c r="C1561" s="2">
        <v>-139.63501666666667</v>
      </c>
      <c r="D1561" s="149" t="s">
        <v>2190</v>
      </c>
    </row>
    <row r="1562" spans="1:4" ht="11.25">
      <c r="A1562" s="1" t="s">
        <v>2191</v>
      </c>
      <c r="B1562" s="2">
        <v>-33.73335</v>
      </c>
      <c r="C1562" s="2">
        <v>-149.55335</v>
      </c>
      <c r="D1562" s="149" t="s">
        <v>2192</v>
      </c>
    </row>
    <row r="1563" spans="1:4" ht="11.25">
      <c r="A1563" s="1" t="s">
        <v>1150</v>
      </c>
      <c r="B1563" s="2">
        <v>-28.08335</v>
      </c>
      <c r="C1563" s="2">
        <v>-153.36668333333333</v>
      </c>
      <c r="D1563" s="149" t="s">
        <v>2135</v>
      </c>
    </row>
    <row r="1564" spans="1:4" ht="11.25">
      <c r="A1564" s="1" t="s">
        <v>3047</v>
      </c>
      <c r="B1564" s="2">
        <v>-34.12501666666667</v>
      </c>
      <c r="C1564" s="2">
        <v>-150.74168333333333</v>
      </c>
      <c r="D1564" s="149" t="s">
        <v>2136</v>
      </c>
    </row>
    <row r="1565" spans="1:4" ht="11.25">
      <c r="A1565" s="1" t="s">
        <v>2193</v>
      </c>
      <c r="B1565" s="2">
        <v>-31.941683333333334</v>
      </c>
      <c r="C1565" s="2">
        <v>-151.16334999999998</v>
      </c>
      <c r="D1565" s="149" t="s">
        <v>2194</v>
      </c>
    </row>
    <row r="1566" spans="1:4" ht="11.25">
      <c r="A1566" s="1" t="s">
        <v>2195</v>
      </c>
      <c r="B1566" s="2">
        <v>-13.396683333333332</v>
      </c>
      <c r="C1566" s="2">
        <v>-152.70001666666664</v>
      </c>
      <c r="D1566" s="149" t="s">
        <v>2196</v>
      </c>
    </row>
    <row r="1567" spans="1:4" ht="11.25">
      <c r="A1567" s="1" t="s">
        <v>7554</v>
      </c>
      <c r="B1567" s="2">
        <v>-26.60696666666667</v>
      </c>
      <c r="C1567" s="2">
        <v>-118.53223333333332</v>
      </c>
      <c r="D1567" s="149" t="s">
        <v>1748</v>
      </c>
    </row>
    <row r="1568" spans="1:4" ht="11.25">
      <c r="A1568" s="1" t="s">
        <v>1749</v>
      </c>
      <c r="B1568" s="2">
        <v>-26.61556666666667</v>
      </c>
      <c r="C1568" s="2">
        <v>-118.5403</v>
      </c>
      <c r="D1568" s="149" t="s">
        <v>1748</v>
      </c>
    </row>
    <row r="1569" spans="1:4" ht="11.25">
      <c r="A1569" s="1" t="s">
        <v>4290</v>
      </c>
      <c r="B1569" s="2">
        <v>-26.60696666666667</v>
      </c>
      <c r="C1569" s="2">
        <v>-118.53251666666665</v>
      </c>
      <c r="D1569" s="149" t="s">
        <v>1748</v>
      </c>
    </row>
    <row r="1570" spans="1:4" ht="11.25">
      <c r="A1570" s="1" t="s">
        <v>2197</v>
      </c>
      <c r="B1570" s="2">
        <v>-32.318349999999995</v>
      </c>
      <c r="C1570" s="2">
        <v>-117.46501666666667</v>
      </c>
      <c r="D1570" s="149" t="s">
        <v>2198</v>
      </c>
    </row>
    <row r="1571" spans="1:4" ht="11.25">
      <c r="A1571" s="1" t="s">
        <v>2199</v>
      </c>
      <c r="B1571" s="2">
        <v>-17.970016666666666</v>
      </c>
      <c r="C1571" s="2">
        <v>-117.87168333333334</v>
      </c>
      <c r="D1571" s="149" t="s">
        <v>2200</v>
      </c>
    </row>
    <row r="1572" spans="1:4" ht="11.25">
      <c r="A1572" s="1" t="s">
        <v>3048</v>
      </c>
      <c r="B1572" s="2">
        <v>-16.450016666666667</v>
      </c>
      <c r="C1572" s="2">
        <v>-144.93335000000002</v>
      </c>
      <c r="D1572" s="149" t="s">
        <v>5027</v>
      </c>
    </row>
    <row r="1573" spans="1:4" ht="11.25">
      <c r="A1573" s="1" t="s">
        <v>3049</v>
      </c>
      <c r="B1573" s="2">
        <v>-37.68335</v>
      </c>
      <c r="C1573" s="2">
        <v>-144.56668333333334</v>
      </c>
      <c r="D1573" s="149" t="s">
        <v>5028</v>
      </c>
    </row>
    <row r="1574" spans="1:4" ht="11.25">
      <c r="A1574" s="1" t="s">
        <v>2201</v>
      </c>
      <c r="B1574" s="2">
        <v>-14.371683333333333</v>
      </c>
      <c r="C1574" s="2">
        <v>-145.33835000000002</v>
      </c>
      <c r="D1574" s="149" t="s">
        <v>2202</v>
      </c>
    </row>
    <row r="1575" spans="1:4" ht="11.25">
      <c r="A1575" s="1" t="s">
        <v>2203</v>
      </c>
      <c r="B1575" s="2">
        <v>-14.985016666666668</v>
      </c>
      <c r="C1575" s="2">
        <v>-144.00835</v>
      </c>
      <c r="D1575" s="149" t="s">
        <v>2204</v>
      </c>
    </row>
    <row r="1576" spans="1:4" ht="11.25">
      <c r="A1576" s="1" t="s">
        <v>2205</v>
      </c>
      <c r="B1576" s="2">
        <v>-21.38001666666667</v>
      </c>
      <c r="C1576" s="2">
        <v>-163.00001666666668</v>
      </c>
      <c r="D1576" s="149" t="s">
        <v>2206</v>
      </c>
    </row>
    <row r="1577" spans="1:4" ht="11.25">
      <c r="A1577" s="1" t="s">
        <v>2207</v>
      </c>
      <c r="B1577" s="2">
        <v>-36.52335000000001</v>
      </c>
      <c r="C1577" s="2">
        <v>-163.00001666666668</v>
      </c>
      <c r="D1577" s="149" t="s">
        <v>2208</v>
      </c>
    </row>
    <row r="1578" spans="1:4" ht="11.25">
      <c r="A1578" s="1" t="s">
        <v>4291</v>
      </c>
      <c r="B1578" s="2">
        <v>-36.91446666666666</v>
      </c>
      <c r="C1578" s="2">
        <v>-149.89918333333335</v>
      </c>
      <c r="D1578" s="149" t="s">
        <v>444</v>
      </c>
    </row>
    <row r="1579" spans="1:4" ht="11.25">
      <c r="A1579" s="1" t="s">
        <v>2209</v>
      </c>
      <c r="B1579" s="2">
        <v>-30.06668333333333</v>
      </c>
      <c r="C1579" s="2">
        <v>-112.75168333333333</v>
      </c>
      <c r="D1579" s="149" t="s">
        <v>2210</v>
      </c>
    </row>
    <row r="1580" spans="1:4" ht="11.25">
      <c r="A1580" s="1" t="s">
        <v>2211</v>
      </c>
      <c r="B1580" s="2">
        <v>-21.295016666666665</v>
      </c>
      <c r="C1580" s="2">
        <v>-112.25501666666666</v>
      </c>
      <c r="D1580" s="149" t="s">
        <v>2212</v>
      </c>
    </row>
    <row r="1581" spans="1:4" ht="11.25">
      <c r="A1581" s="1" t="s">
        <v>445</v>
      </c>
      <c r="B1581" s="2">
        <v>-36.914183333333334</v>
      </c>
      <c r="C1581" s="2">
        <v>-149.89946666666668</v>
      </c>
      <c r="D1581" s="149" t="s">
        <v>444</v>
      </c>
    </row>
    <row r="1582" spans="1:4" ht="11.25">
      <c r="A1582" s="1" t="s">
        <v>2213</v>
      </c>
      <c r="B1582" s="2">
        <v>-17.171683333333334</v>
      </c>
      <c r="C1582" s="2">
        <v>-117.62168333333332</v>
      </c>
      <c r="D1582" s="149" t="s">
        <v>5257</v>
      </c>
    </row>
    <row r="1583" spans="1:4" ht="11.25">
      <c r="A1583" s="1" t="s">
        <v>5258</v>
      </c>
      <c r="B1583" s="2">
        <v>-15.025016666666668</v>
      </c>
      <c r="C1583" s="2">
        <v>-111.38501666666666</v>
      </c>
      <c r="D1583" s="149" t="s">
        <v>5259</v>
      </c>
    </row>
    <row r="1584" spans="1:4" ht="11.25">
      <c r="A1584" s="1" t="s">
        <v>5260</v>
      </c>
      <c r="B1584" s="2">
        <v>-19.98168333333333</v>
      </c>
      <c r="C1584" s="2">
        <v>-135.86668333333336</v>
      </c>
      <c r="D1584" s="149" t="s">
        <v>1810</v>
      </c>
    </row>
    <row r="1585" spans="1:4" ht="11.25">
      <c r="A1585" s="1" t="s">
        <v>1811</v>
      </c>
      <c r="B1585" s="2">
        <v>-14.136683333333334</v>
      </c>
      <c r="C1585" s="2">
        <v>-115.14168333333333</v>
      </c>
      <c r="D1585" s="149" t="s">
        <v>1812</v>
      </c>
    </row>
    <row r="1586" spans="1:4" ht="11.25">
      <c r="A1586" s="1" t="s">
        <v>3050</v>
      </c>
      <c r="B1586" s="2">
        <v>-25.183349999999997</v>
      </c>
      <c r="C1586" s="2">
        <v>-125.06668333333333</v>
      </c>
      <c r="D1586" s="149" t="s">
        <v>5029</v>
      </c>
    </row>
    <row r="1587" spans="1:4" ht="11.25">
      <c r="A1587" s="1" t="s">
        <v>446</v>
      </c>
      <c r="B1587" s="2">
        <v>-37.04723333333333</v>
      </c>
      <c r="C1587" s="2">
        <v>-146.13973333333334</v>
      </c>
      <c r="D1587" s="149" t="s">
        <v>447</v>
      </c>
    </row>
    <row r="1588" spans="1:4" ht="11.25">
      <c r="A1588" s="1" t="s">
        <v>3051</v>
      </c>
      <c r="B1588" s="2">
        <v>-26.800016666666668</v>
      </c>
      <c r="C1588" s="2">
        <v>-153.14168333333336</v>
      </c>
      <c r="D1588" s="149" t="s">
        <v>5030</v>
      </c>
    </row>
    <row r="1589" spans="1:4" ht="11.25">
      <c r="A1589" s="1" t="s">
        <v>3052</v>
      </c>
      <c r="B1589" s="2">
        <v>-21.625016666666667</v>
      </c>
      <c r="C1589" s="2">
        <v>-149.38668333333334</v>
      </c>
      <c r="D1589" s="149" t="s">
        <v>5031</v>
      </c>
    </row>
    <row r="1590" spans="1:4" ht="11.25">
      <c r="A1590" s="1" t="s">
        <v>448</v>
      </c>
      <c r="B1590" s="2">
        <v>-12.0628</v>
      </c>
      <c r="C1590" s="2">
        <v>-134.23168333333336</v>
      </c>
      <c r="D1590" s="149" t="s">
        <v>449</v>
      </c>
    </row>
    <row r="1591" spans="1:4" ht="11.25">
      <c r="A1591" s="1" t="s">
        <v>3053</v>
      </c>
      <c r="B1591" s="2">
        <v>-42.65835</v>
      </c>
      <c r="C1591" s="2">
        <v>-147.24168333333336</v>
      </c>
      <c r="D1591" s="149" t="s">
        <v>5032</v>
      </c>
    </row>
    <row r="1592" spans="1:4" ht="11.25">
      <c r="A1592" s="1" t="s">
        <v>3054</v>
      </c>
      <c r="B1592" s="2">
        <v>-27.33335</v>
      </c>
      <c r="C1592" s="2">
        <v>-152.76668333333336</v>
      </c>
      <c r="D1592" s="149" t="s">
        <v>5033</v>
      </c>
    </row>
    <row r="1593" spans="1:4" ht="11.25">
      <c r="A1593" s="1" t="s">
        <v>3055</v>
      </c>
      <c r="B1593" s="2">
        <v>-23.645016666666667</v>
      </c>
      <c r="C1593" s="2">
        <v>-150.3916833333333</v>
      </c>
      <c r="D1593" s="149" t="s">
        <v>5034</v>
      </c>
    </row>
    <row r="1594" spans="1:4" ht="11.25">
      <c r="A1594" s="1" t="s">
        <v>3056</v>
      </c>
      <c r="B1594" s="2">
        <v>-23.53335</v>
      </c>
      <c r="C1594" s="2">
        <v>-151.73335</v>
      </c>
      <c r="D1594" s="149" t="s">
        <v>5035</v>
      </c>
    </row>
    <row r="1595" spans="1:4" ht="11.25">
      <c r="A1595" s="1" t="s">
        <v>3057</v>
      </c>
      <c r="B1595" s="2">
        <v>-35.716683333333336</v>
      </c>
      <c r="C1595" s="2">
        <v>-149.16668333333334</v>
      </c>
      <c r="D1595" s="149" t="s">
        <v>5036</v>
      </c>
    </row>
    <row r="1596" spans="1:4" ht="11.25">
      <c r="A1596" s="1" t="s">
        <v>3058</v>
      </c>
      <c r="B1596" s="2">
        <v>-38.31668333333334</v>
      </c>
      <c r="C1596" s="2">
        <v>-144.98335</v>
      </c>
      <c r="D1596" s="149" t="s">
        <v>5509</v>
      </c>
    </row>
    <row r="1597" spans="1:4" ht="11.25">
      <c r="A1597" s="1" t="s">
        <v>450</v>
      </c>
      <c r="B1597" s="2">
        <v>-16.446133333333332</v>
      </c>
      <c r="C1597" s="2">
        <v>-136.07806666666667</v>
      </c>
      <c r="D1597" s="149" t="s">
        <v>451</v>
      </c>
    </row>
    <row r="1598" spans="1:4" ht="11.25">
      <c r="A1598" s="1" t="s">
        <v>3059</v>
      </c>
      <c r="B1598" s="2">
        <v>-27.46335</v>
      </c>
      <c r="C1598" s="2">
        <v>-152.05501666666666</v>
      </c>
      <c r="D1598" s="149" t="s">
        <v>6674</v>
      </c>
    </row>
    <row r="1599" spans="1:4" ht="11.25">
      <c r="A1599" s="1" t="s">
        <v>452</v>
      </c>
      <c r="B1599" s="2">
        <v>-34.226683333333334</v>
      </c>
      <c r="C1599" s="2">
        <v>-142.08585000000002</v>
      </c>
      <c r="D1599" s="149" t="s">
        <v>453</v>
      </c>
    </row>
    <row r="1600" spans="1:4" ht="11.25">
      <c r="A1600" s="1" t="s">
        <v>454</v>
      </c>
      <c r="B1600" s="2">
        <v>-34.2478</v>
      </c>
      <c r="C1600" s="2">
        <v>-142.0739</v>
      </c>
      <c r="D1600" s="149" t="s">
        <v>453</v>
      </c>
    </row>
    <row r="1601" spans="1:4" ht="11.25">
      <c r="A1601" s="1" t="s">
        <v>455</v>
      </c>
      <c r="B1601" s="2">
        <v>-34.226683333333334</v>
      </c>
      <c r="C1601" s="2">
        <v>-142.08585000000002</v>
      </c>
      <c r="D1601" s="149" t="s">
        <v>453</v>
      </c>
    </row>
    <row r="1602" spans="1:4" ht="11.25">
      <c r="A1602" s="1" t="s">
        <v>1813</v>
      </c>
      <c r="B1602" s="2">
        <v>-37.845016666666666</v>
      </c>
      <c r="C1602" s="2">
        <v>-145.19168333333334</v>
      </c>
      <c r="D1602" s="149" t="s">
        <v>1814</v>
      </c>
    </row>
    <row r="1603" spans="1:4" ht="11.25">
      <c r="A1603" s="1" t="s">
        <v>1815</v>
      </c>
      <c r="B1603" s="2">
        <v>-28.25001666666667</v>
      </c>
      <c r="C1603" s="2">
        <v>-153.64668333333336</v>
      </c>
      <c r="D1603" s="149" t="s">
        <v>1816</v>
      </c>
    </row>
    <row r="1604" spans="1:4" ht="11.25">
      <c r="A1604" s="1" t="s">
        <v>5208</v>
      </c>
      <c r="B1604" s="2">
        <v>-40.366683333333334</v>
      </c>
      <c r="C1604" s="2">
        <v>-163.00001666666668</v>
      </c>
      <c r="D1604" s="149" t="s">
        <v>5209</v>
      </c>
    </row>
    <row r="1605" spans="1:4" ht="11.25">
      <c r="A1605" s="1" t="s">
        <v>5210</v>
      </c>
      <c r="B1605" s="2">
        <v>-22.40001666666667</v>
      </c>
      <c r="C1605" s="2">
        <v>-141.42668333333333</v>
      </c>
      <c r="D1605" s="149" t="s">
        <v>5211</v>
      </c>
    </row>
    <row r="1606" spans="1:4" ht="11.25">
      <c r="A1606" s="1" t="s">
        <v>3060</v>
      </c>
      <c r="B1606" s="2">
        <v>-27.716683333333332</v>
      </c>
      <c r="C1606" s="2">
        <v>-150.36668333333333</v>
      </c>
      <c r="D1606" s="149" t="s">
        <v>6675</v>
      </c>
    </row>
    <row r="1607" spans="1:4" ht="11.25">
      <c r="A1607" s="1" t="s">
        <v>5212</v>
      </c>
      <c r="B1607" s="2">
        <v>-16.02835</v>
      </c>
      <c r="C1607" s="2">
        <v>-134.44501666666667</v>
      </c>
      <c r="D1607" s="149" t="s">
        <v>5213</v>
      </c>
    </row>
    <row r="1608" spans="1:4" ht="11.25">
      <c r="A1608" s="1" t="s">
        <v>5652</v>
      </c>
      <c r="B1608" s="2">
        <v>-20.69168333333333</v>
      </c>
      <c r="C1608" s="2">
        <v>-148.76168333333334</v>
      </c>
      <c r="D1608" s="149" t="s">
        <v>6676</v>
      </c>
    </row>
    <row r="1609" spans="1:4" ht="11.25">
      <c r="A1609" s="1" t="s">
        <v>5214</v>
      </c>
      <c r="B1609" s="2">
        <v>-38.59501666666667</v>
      </c>
      <c r="C1609" s="2">
        <v>-157.53501666666668</v>
      </c>
      <c r="D1609" s="149" t="s">
        <v>5215</v>
      </c>
    </row>
    <row r="1610" spans="1:4" ht="11.25">
      <c r="A1610" s="1" t="s">
        <v>5216</v>
      </c>
      <c r="B1610" s="2">
        <v>-16.551683333333333</v>
      </c>
      <c r="C1610" s="2">
        <v>-133.90168333333332</v>
      </c>
      <c r="D1610" s="149" t="s">
        <v>5217</v>
      </c>
    </row>
    <row r="1611" spans="1:4" ht="11.25">
      <c r="A1611" s="1" t="s">
        <v>5218</v>
      </c>
      <c r="B1611" s="2">
        <v>-38.21501666666667</v>
      </c>
      <c r="C1611" s="2">
        <v>-145.89335</v>
      </c>
      <c r="D1611" s="149" t="s">
        <v>5219</v>
      </c>
    </row>
    <row r="1612" spans="1:4" ht="11.25">
      <c r="A1612" s="1" t="s">
        <v>5220</v>
      </c>
      <c r="B1612" s="2">
        <v>-19.200016666666667</v>
      </c>
      <c r="C1612" s="2">
        <v>-126.80668333333332</v>
      </c>
      <c r="D1612" s="149" t="s">
        <v>5221</v>
      </c>
    </row>
    <row r="1613" spans="1:4" ht="11.25">
      <c r="A1613" s="1" t="s">
        <v>5222</v>
      </c>
      <c r="B1613" s="2">
        <v>-24.443350000000002</v>
      </c>
      <c r="C1613" s="2">
        <v>-151.04001666666667</v>
      </c>
      <c r="D1613" s="149" t="s">
        <v>5223</v>
      </c>
    </row>
    <row r="1614" spans="1:4" ht="11.25">
      <c r="A1614" s="1" t="s">
        <v>5195</v>
      </c>
      <c r="B1614" s="2">
        <v>-26.39501666666667</v>
      </c>
      <c r="C1614" s="2">
        <v>-117.80501666666666</v>
      </c>
      <c r="D1614" s="149" t="s">
        <v>5196</v>
      </c>
    </row>
    <row r="1615" spans="1:4" ht="11.25">
      <c r="A1615" s="1" t="s">
        <v>5197</v>
      </c>
      <c r="B1615" s="2">
        <v>-31.156683333333334</v>
      </c>
      <c r="C1615" s="2">
        <v>-115.63668333333332</v>
      </c>
      <c r="D1615" s="149" t="s">
        <v>5198</v>
      </c>
    </row>
    <row r="1616" spans="1:4" ht="11.25">
      <c r="A1616" s="1" t="s">
        <v>5199</v>
      </c>
      <c r="B1616" s="2">
        <v>-23.07668333333333</v>
      </c>
      <c r="C1616" s="2">
        <v>-149.62501666666668</v>
      </c>
      <c r="D1616" s="149" t="s">
        <v>5200</v>
      </c>
    </row>
    <row r="1617" spans="1:4" ht="11.25">
      <c r="A1617" s="1" t="s">
        <v>5201</v>
      </c>
      <c r="B1617" s="2">
        <v>-24.038349999999998</v>
      </c>
      <c r="C1617" s="2">
        <v>-115.70835</v>
      </c>
      <c r="D1617" s="149" t="s">
        <v>5202</v>
      </c>
    </row>
    <row r="1618" spans="1:4" ht="11.25">
      <c r="A1618" s="1" t="s">
        <v>5203</v>
      </c>
      <c r="B1618" s="2">
        <v>-32.046683333333334</v>
      </c>
      <c r="C1618" s="2">
        <v>-115.98168333333334</v>
      </c>
      <c r="D1618" s="149" t="s">
        <v>4392</v>
      </c>
    </row>
    <row r="1619" spans="1:4" ht="11.25">
      <c r="A1619" s="1" t="s">
        <v>4393</v>
      </c>
      <c r="B1619" s="2">
        <v>-37.76335</v>
      </c>
      <c r="C1619" s="2">
        <v>-144.67668333333336</v>
      </c>
      <c r="D1619" s="149" t="s">
        <v>4394</v>
      </c>
    </row>
    <row r="1620" spans="1:4" ht="11.25">
      <c r="A1620" s="1" t="s">
        <v>4395</v>
      </c>
      <c r="B1620" s="2">
        <v>-30.82835</v>
      </c>
      <c r="C1620" s="2">
        <v>-155.89168333333333</v>
      </c>
      <c r="D1620" s="149" t="s">
        <v>4396</v>
      </c>
    </row>
    <row r="1621" spans="1:4" ht="11.25">
      <c r="A1621" s="1" t="s">
        <v>4397</v>
      </c>
      <c r="B1621" s="2">
        <v>-28.938349999999996</v>
      </c>
      <c r="C1621" s="2">
        <v>-150.98168333333334</v>
      </c>
      <c r="D1621" s="149" t="s">
        <v>4398</v>
      </c>
    </row>
    <row r="1622" spans="1:4" ht="11.25">
      <c r="A1622" s="1" t="s">
        <v>5768</v>
      </c>
      <c r="B1622" s="2">
        <v>-14.81638888888889</v>
      </c>
      <c r="C1622" s="2">
        <v>-125.68333333333334</v>
      </c>
      <c r="D1622" s="149" t="s">
        <v>5769</v>
      </c>
    </row>
    <row r="1623" spans="1:4" ht="11.25">
      <c r="A1623" s="1" t="s">
        <v>5653</v>
      </c>
      <c r="B1623" s="2">
        <v>-36.21168333333333</v>
      </c>
      <c r="C1623" s="2">
        <v>-144.23001666666667</v>
      </c>
      <c r="D1623" s="149" t="s">
        <v>6677</v>
      </c>
    </row>
    <row r="1624" spans="1:4" ht="11.25">
      <c r="A1624" s="1" t="s">
        <v>4399</v>
      </c>
      <c r="B1624" s="2">
        <v>-34.03168333333333</v>
      </c>
      <c r="C1624" s="2">
        <v>-150.78335</v>
      </c>
      <c r="D1624" s="149" t="s">
        <v>4400</v>
      </c>
    </row>
    <row r="1625" spans="1:4" ht="11.25">
      <c r="A1625" s="1" t="s">
        <v>4401</v>
      </c>
      <c r="B1625" s="2">
        <v>-24.650016666666666</v>
      </c>
      <c r="C1625" s="2">
        <v>-137.67168333333333</v>
      </c>
      <c r="D1625" s="149" t="s">
        <v>4402</v>
      </c>
    </row>
    <row r="1626" spans="1:4" ht="11.25">
      <c r="A1626" s="1" t="s">
        <v>4403</v>
      </c>
      <c r="B1626" s="2">
        <v>-12.801683333333333</v>
      </c>
      <c r="C1626" s="2">
        <v>-132.21501666666666</v>
      </c>
      <c r="D1626" s="149" t="s">
        <v>438</v>
      </c>
    </row>
    <row r="1627" spans="1:4" ht="11.25">
      <c r="A1627" s="1" t="s">
        <v>5654</v>
      </c>
      <c r="B1627" s="2">
        <v>-26.55501666666667</v>
      </c>
      <c r="C1627" s="2">
        <v>-152.99168333333333</v>
      </c>
      <c r="D1627" s="149" t="s">
        <v>4946</v>
      </c>
    </row>
    <row r="1628" spans="1:4" ht="11.25">
      <c r="A1628" s="1" t="s">
        <v>5656</v>
      </c>
      <c r="B1628" s="2">
        <v>-30.200016666666667</v>
      </c>
      <c r="C1628" s="2">
        <v>-119.10001666666668</v>
      </c>
      <c r="D1628" s="149" t="s">
        <v>4947</v>
      </c>
    </row>
    <row r="1629" spans="1:4" ht="11.25">
      <c r="A1629" s="1" t="s">
        <v>456</v>
      </c>
      <c r="B1629" s="2">
        <v>-34.258066666666664</v>
      </c>
      <c r="C1629" s="2">
        <v>-116.1214</v>
      </c>
      <c r="D1629" s="149" t="s">
        <v>457</v>
      </c>
    </row>
    <row r="1630" spans="1:4" ht="11.25">
      <c r="A1630" s="1" t="s">
        <v>6889</v>
      </c>
      <c r="B1630" s="2">
        <v>-21.172800000000002</v>
      </c>
      <c r="C1630" s="2">
        <v>-149.18723333333332</v>
      </c>
      <c r="D1630" s="149" t="s">
        <v>6890</v>
      </c>
    </row>
    <row r="1631" spans="1:4" ht="11.25">
      <c r="A1631" s="1" t="s">
        <v>5657</v>
      </c>
      <c r="B1631" s="2">
        <v>-20.78335</v>
      </c>
      <c r="C1631" s="2">
        <v>-139.98335</v>
      </c>
      <c r="D1631" s="149" t="s">
        <v>4948</v>
      </c>
    </row>
    <row r="1632" spans="1:4" ht="11.25">
      <c r="A1632" s="1" t="s">
        <v>3502</v>
      </c>
      <c r="B1632" s="2">
        <v>-21.162233333333333</v>
      </c>
      <c r="C1632" s="2">
        <v>-149.1864</v>
      </c>
      <c r="D1632" s="149" t="s">
        <v>6890</v>
      </c>
    </row>
    <row r="1633" spans="1:4" ht="11.25">
      <c r="A1633" s="1" t="s">
        <v>5658</v>
      </c>
      <c r="B1633" s="2">
        <v>-30.70835</v>
      </c>
      <c r="C1633" s="2">
        <v>-152.91501666666667</v>
      </c>
      <c r="D1633" s="149" t="s">
        <v>4949</v>
      </c>
    </row>
    <row r="1634" spans="1:4" ht="11.25">
      <c r="A1634" s="1" t="s">
        <v>3503</v>
      </c>
      <c r="B1634" s="2">
        <v>-21.172800000000002</v>
      </c>
      <c r="C1634" s="2">
        <v>-149.18723333333332</v>
      </c>
      <c r="D1634" s="149" t="s">
        <v>6890</v>
      </c>
    </row>
    <row r="1635" spans="1:4" ht="11.25">
      <c r="A1635" s="1" t="s">
        <v>3504</v>
      </c>
      <c r="B1635" s="2">
        <v>-37.660016666666664</v>
      </c>
      <c r="C1635" s="2">
        <v>-144.84223333333333</v>
      </c>
      <c r="D1635" s="149" t="s">
        <v>3654</v>
      </c>
    </row>
    <row r="1636" spans="1:4" ht="11.25">
      <c r="A1636" s="1" t="s">
        <v>5659</v>
      </c>
      <c r="B1636" s="2">
        <v>-23.391683333333333</v>
      </c>
      <c r="C1636" s="2">
        <v>-150.32001666666667</v>
      </c>
      <c r="D1636" s="149" t="s">
        <v>4950</v>
      </c>
    </row>
    <row r="1637" spans="1:4" ht="11.25">
      <c r="A1637" s="1" t="s">
        <v>5660</v>
      </c>
      <c r="B1637" s="2">
        <v>-35.05501666666666</v>
      </c>
      <c r="C1637" s="2">
        <v>-138.51335</v>
      </c>
      <c r="D1637" s="149" t="s">
        <v>4951</v>
      </c>
    </row>
    <row r="1638" spans="1:4" ht="11.25">
      <c r="A1638" s="1" t="s">
        <v>5661</v>
      </c>
      <c r="B1638" s="2">
        <v>-22.600016666666665</v>
      </c>
      <c r="C1638" s="2">
        <v>-133.53334999999998</v>
      </c>
      <c r="D1638" s="149" t="s">
        <v>2852</v>
      </c>
    </row>
    <row r="1639" spans="1:4" ht="11.25">
      <c r="A1639" s="1" t="s">
        <v>3505</v>
      </c>
      <c r="B1639" s="2">
        <v>-37.660016666666664</v>
      </c>
      <c r="C1639" s="2">
        <v>-144.84196666666665</v>
      </c>
      <c r="D1639" s="149" t="s">
        <v>3654</v>
      </c>
    </row>
    <row r="1640" spans="1:4" ht="11.25">
      <c r="A1640" s="1" t="s">
        <v>3506</v>
      </c>
      <c r="B1640" s="2">
        <v>-26.744733333333336</v>
      </c>
      <c r="C1640" s="2">
        <v>-152.7614</v>
      </c>
      <c r="D1640" s="149" t="s">
        <v>3507</v>
      </c>
    </row>
    <row r="1641" spans="1:4" ht="11.25">
      <c r="A1641" s="1" t="s">
        <v>5662</v>
      </c>
      <c r="B1641" s="2">
        <v>-16.458350000000003</v>
      </c>
      <c r="C1641" s="2">
        <v>-145.37168333333332</v>
      </c>
      <c r="D1641" s="149" t="s">
        <v>2405</v>
      </c>
    </row>
    <row r="1642" spans="1:4" ht="11.25">
      <c r="A1642" s="1" t="s">
        <v>5663</v>
      </c>
      <c r="B1642" s="2">
        <v>-34.97168333333334</v>
      </c>
      <c r="C1642" s="2">
        <v>-149.02501666666666</v>
      </c>
      <c r="D1642" s="149" t="s">
        <v>2406</v>
      </c>
    </row>
    <row r="1643" spans="1:4" ht="11.25">
      <c r="A1643" s="1" t="s">
        <v>5664</v>
      </c>
      <c r="B1643" s="2">
        <v>-16.67835</v>
      </c>
      <c r="C1643" s="2">
        <v>-145.3300166666667</v>
      </c>
      <c r="D1643" s="149" t="s">
        <v>2407</v>
      </c>
    </row>
    <row r="1644" spans="1:4" ht="11.25">
      <c r="A1644" s="1" t="s">
        <v>3508</v>
      </c>
      <c r="B1644" s="2">
        <v>-27.286966666666668</v>
      </c>
      <c r="C1644" s="2">
        <v>-120.54863333333333</v>
      </c>
      <c r="D1644" s="149" t="s">
        <v>3509</v>
      </c>
    </row>
    <row r="1645" spans="1:4" ht="11.25">
      <c r="A1645" s="1" t="s">
        <v>3510</v>
      </c>
      <c r="B1645" s="2">
        <v>-36.89723333333333</v>
      </c>
      <c r="C1645" s="2">
        <v>-145.18113333333332</v>
      </c>
      <c r="D1645" s="149" t="s">
        <v>3511</v>
      </c>
    </row>
    <row r="1646" spans="1:4" ht="11.25">
      <c r="A1646" s="1" t="s">
        <v>3512</v>
      </c>
      <c r="B1646" s="2">
        <v>-36.88613333333333</v>
      </c>
      <c r="C1646" s="2">
        <v>-145.19418333333334</v>
      </c>
      <c r="D1646" s="149" t="s">
        <v>3511</v>
      </c>
    </row>
    <row r="1647" spans="1:4" ht="11.25">
      <c r="A1647" s="1" t="s">
        <v>793</v>
      </c>
      <c r="B1647" s="2">
        <v>-30.316683333333334</v>
      </c>
      <c r="C1647" s="2">
        <v>-152.88335</v>
      </c>
      <c r="D1647" s="149" t="s">
        <v>2408</v>
      </c>
    </row>
    <row r="1648" spans="1:4" ht="11.25">
      <c r="A1648" s="1" t="s">
        <v>439</v>
      </c>
      <c r="B1648" s="2">
        <v>-18.728350000000002</v>
      </c>
      <c r="C1648" s="2">
        <v>-125.56668333333334</v>
      </c>
      <c r="D1648" s="149" t="s">
        <v>5078</v>
      </c>
    </row>
    <row r="1649" spans="1:4" ht="11.25">
      <c r="A1649" s="1" t="s">
        <v>5079</v>
      </c>
      <c r="B1649" s="2">
        <v>-31.56001666666667</v>
      </c>
      <c r="C1649" s="2">
        <v>-116.19668333333333</v>
      </c>
      <c r="D1649" s="149" t="s">
        <v>5080</v>
      </c>
    </row>
    <row r="1650" spans="1:4" ht="11.25">
      <c r="A1650" s="1" t="s">
        <v>3513</v>
      </c>
      <c r="B1650" s="2">
        <v>-28.064183333333332</v>
      </c>
      <c r="C1650" s="2">
        <v>-117.84363333333333</v>
      </c>
      <c r="D1650" s="149" t="s">
        <v>3514</v>
      </c>
    </row>
    <row r="1651" spans="1:4" ht="11.25">
      <c r="A1651" s="1" t="s">
        <v>5081</v>
      </c>
      <c r="B1651" s="2">
        <v>-34.03835</v>
      </c>
      <c r="C1651" s="2">
        <v>-120.01501666666667</v>
      </c>
      <c r="D1651" s="149" t="s">
        <v>5082</v>
      </c>
    </row>
    <row r="1652" spans="1:4" ht="11.25">
      <c r="A1652" s="1" t="s">
        <v>5083</v>
      </c>
      <c r="B1652" s="2">
        <v>-32.943349999999995</v>
      </c>
      <c r="C1652" s="2">
        <v>-151.23668333333333</v>
      </c>
      <c r="D1652" s="149" t="s">
        <v>5084</v>
      </c>
    </row>
    <row r="1653" spans="1:4" ht="11.25">
      <c r="A1653" s="1" t="s">
        <v>5085</v>
      </c>
      <c r="B1653" s="2">
        <v>-17.011683333333334</v>
      </c>
      <c r="C1653" s="2">
        <v>-132.05835</v>
      </c>
      <c r="D1653" s="149" t="s">
        <v>5086</v>
      </c>
    </row>
    <row r="1654" spans="1:4" ht="11.25">
      <c r="A1654" s="1" t="s">
        <v>5087</v>
      </c>
      <c r="B1654" s="2">
        <v>-24.665016666666666</v>
      </c>
      <c r="C1654" s="2">
        <v>-114.94501666666666</v>
      </c>
      <c r="D1654" s="149" t="s">
        <v>5088</v>
      </c>
    </row>
    <row r="1655" spans="1:4" ht="11.25">
      <c r="A1655" s="1" t="s">
        <v>7649</v>
      </c>
      <c r="B1655" s="2">
        <v>-26.825016666666667</v>
      </c>
      <c r="C1655" s="2">
        <v>-153.36335</v>
      </c>
      <c r="D1655" s="149" t="s">
        <v>7650</v>
      </c>
    </row>
    <row r="1656" spans="1:4" ht="11.25">
      <c r="A1656" s="1" t="s">
        <v>7651</v>
      </c>
      <c r="B1656" s="2">
        <v>-27.91335</v>
      </c>
      <c r="C1656" s="2">
        <v>-153.29501666666667</v>
      </c>
      <c r="D1656" s="149" t="s">
        <v>7652</v>
      </c>
    </row>
    <row r="1657" spans="1:4" ht="11.25">
      <c r="A1657" s="1" t="s">
        <v>794</v>
      </c>
      <c r="B1657" s="2">
        <v>-35.39168333333334</v>
      </c>
      <c r="C1657" s="2">
        <v>-147.24168333333336</v>
      </c>
      <c r="D1657" s="149" t="s">
        <v>2409</v>
      </c>
    </row>
    <row r="1658" spans="1:4" ht="11.25">
      <c r="A1658" s="1" t="s">
        <v>7653</v>
      </c>
      <c r="B1658" s="2">
        <v>-19.775016666666666</v>
      </c>
      <c r="C1658" s="2">
        <v>-136.00168333333335</v>
      </c>
      <c r="D1658" s="149" t="s">
        <v>7654</v>
      </c>
    </row>
    <row r="1659" spans="1:4" ht="11.25">
      <c r="A1659" s="1" t="s">
        <v>7655</v>
      </c>
      <c r="B1659" s="2">
        <v>-18.280016666666665</v>
      </c>
      <c r="C1659" s="2">
        <v>-145.64335</v>
      </c>
      <c r="D1659" s="149" t="s">
        <v>7656</v>
      </c>
    </row>
    <row r="1660" spans="1:4" ht="11.25">
      <c r="A1660" s="1" t="s">
        <v>7657</v>
      </c>
      <c r="B1660" s="2">
        <v>-26.725016666666665</v>
      </c>
      <c r="C1660" s="2">
        <v>-153.21168333333335</v>
      </c>
      <c r="D1660" s="149" t="s">
        <v>7658</v>
      </c>
    </row>
    <row r="1661" spans="1:4" ht="11.25">
      <c r="A1661" s="1" t="s">
        <v>7659</v>
      </c>
      <c r="B1661" s="2">
        <v>-25.82668333333333</v>
      </c>
      <c r="C1661" s="2">
        <v>-145.50168333333332</v>
      </c>
      <c r="D1661" s="149" t="s">
        <v>7660</v>
      </c>
    </row>
    <row r="1662" spans="1:4" ht="11.25">
      <c r="A1662" s="1" t="s">
        <v>3515</v>
      </c>
      <c r="B1662" s="2">
        <v>-29.497233333333334</v>
      </c>
      <c r="C1662" s="2">
        <v>-149.85168333333334</v>
      </c>
      <c r="D1662" s="149" t="s">
        <v>7845</v>
      </c>
    </row>
    <row r="1663" spans="1:4" ht="11.25">
      <c r="A1663" s="1" t="s">
        <v>7661</v>
      </c>
      <c r="B1663" s="2">
        <v>-38.08168333333334</v>
      </c>
      <c r="C1663" s="2">
        <v>-146.09835</v>
      </c>
      <c r="D1663" s="149" t="s">
        <v>6488</v>
      </c>
    </row>
    <row r="1664" spans="1:4" ht="11.25">
      <c r="A1664" s="1" t="s">
        <v>7846</v>
      </c>
      <c r="B1664" s="2">
        <v>-32.84335000000001</v>
      </c>
      <c r="C1664" s="2">
        <v>-135.14806666666667</v>
      </c>
      <c r="D1664" s="149" t="s">
        <v>7847</v>
      </c>
    </row>
    <row r="1665" spans="1:4" ht="11.25">
      <c r="A1665" s="1" t="s">
        <v>795</v>
      </c>
      <c r="B1665" s="2">
        <v>-35.433350000000004</v>
      </c>
      <c r="C1665" s="2">
        <v>-149.60001666666665</v>
      </c>
      <c r="D1665" s="149" t="s">
        <v>2410</v>
      </c>
    </row>
    <row r="1666" spans="1:4" ht="11.25">
      <c r="A1666" s="1" t="s">
        <v>796</v>
      </c>
      <c r="B1666" s="2">
        <v>-23.183349999999997</v>
      </c>
      <c r="C1666" s="2">
        <v>-141.25001666666668</v>
      </c>
      <c r="D1666" s="149" t="s">
        <v>2411</v>
      </c>
    </row>
    <row r="1667" spans="1:4" ht="11.25">
      <c r="A1667" s="1" t="s">
        <v>797</v>
      </c>
      <c r="B1667" s="2">
        <v>-34.775016666666666</v>
      </c>
      <c r="C1667" s="2">
        <v>-139.05001666666666</v>
      </c>
      <c r="D1667" s="149" t="s">
        <v>2412</v>
      </c>
    </row>
    <row r="1668" spans="1:4" ht="11.25">
      <c r="A1668" s="1" t="s">
        <v>7848</v>
      </c>
      <c r="B1668" s="2">
        <v>-33.112233333333336</v>
      </c>
      <c r="C1668" s="2">
        <v>-151.1391833333333</v>
      </c>
      <c r="D1668" s="149" t="s">
        <v>176</v>
      </c>
    </row>
    <row r="1669" spans="1:4" ht="11.25">
      <c r="A1669" s="1" t="s">
        <v>177</v>
      </c>
      <c r="B1669" s="2">
        <v>-33.10835</v>
      </c>
      <c r="C1669" s="2">
        <v>-151.13946666666664</v>
      </c>
      <c r="D1669" s="149" t="s">
        <v>176</v>
      </c>
    </row>
    <row r="1670" spans="1:4" ht="11.25">
      <c r="A1670" s="1" t="s">
        <v>5762</v>
      </c>
      <c r="B1670" s="2">
        <v>-22.062516666666667</v>
      </c>
      <c r="C1670" s="2">
        <v>-148.07529999999997</v>
      </c>
      <c r="D1670" s="149" t="s">
        <v>5530</v>
      </c>
    </row>
    <row r="1671" spans="1:4" ht="11.25">
      <c r="A1671" s="1" t="s">
        <v>798</v>
      </c>
      <c r="B1671" s="2">
        <v>-23.933349999999997</v>
      </c>
      <c r="C1671" s="2">
        <v>-151.25001666666668</v>
      </c>
      <c r="D1671" s="149" t="s">
        <v>4670</v>
      </c>
    </row>
    <row r="1672" spans="1:4" ht="11.25">
      <c r="A1672" s="1" t="s">
        <v>799</v>
      </c>
      <c r="B1672" s="2">
        <v>-22.86668333333333</v>
      </c>
      <c r="C1672" s="2">
        <v>-149.03335</v>
      </c>
      <c r="D1672" s="149" t="s">
        <v>4671</v>
      </c>
    </row>
    <row r="1673" spans="1:4" ht="11.25">
      <c r="A1673" s="1" t="s">
        <v>800</v>
      </c>
      <c r="B1673" s="2">
        <v>-37.11668333333334</v>
      </c>
      <c r="C1673" s="2">
        <v>-146.25001666666668</v>
      </c>
      <c r="D1673" s="149" t="s">
        <v>4672</v>
      </c>
    </row>
    <row r="1674" spans="1:4" ht="11.25">
      <c r="A1674" s="1" t="s">
        <v>801</v>
      </c>
      <c r="B1674" s="2">
        <v>-42.63335</v>
      </c>
      <c r="C1674" s="2">
        <v>-148.08334999999997</v>
      </c>
      <c r="D1674" s="149" t="s">
        <v>7868</v>
      </c>
    </row>
    <row r="1675" spans="1:4" ht="11.25">
      <c r="A1675" s="1" t="s">
        <v>802</v>
      </c>
      <c r="B1675" s="2">
        <v>-19.70001666666667</v>
      </c>
      <c r="C1675" s="2">
        <v>-146.53334999999998</v>
      </c>
      <c r="D1675" s="149" t="s">
        <v>7869</v>
      </c>
    </row>
    <row r="1676" spans="1:4" ht="11.25">
      <c r="A1676" s="1" t="s">
        <v>5531</v>
      </c>
      <c r="B1676" s="2">
        <v>-29.208900000000003</v>
      </c>
      <c r="C1676" s="2">
        <v>-116.02363333333332</v>
      </c>
      <c r="D1676" s="149" t="s">
        <v>5532</v>
      </c>
    </row>
    <row r="1677" spans="1:4" ht="11.25">
      <c r="A1677" s="1" t="s">
        <v>5533</v>
      </c>
      <c r="B1677" s="2">
        <v>-35.89834999999999</v>
      </c>
      <c r="C1677" s="2">
        <v>-150.1428</v>
      </c>
      <c r="D1677" s="149" t="s">
        <v>2853</v>
      </c>
    </row>
    <row r="1678" spans="1:4" ht="11.25">
      <c r="A1678" s="1" t="s">
        <v>803</v>
      </c>
      <c r="B1678" s="2">
        <v>-17.88335</v>
      </c>
      <c r="C1678" s="2">
        <v>-146.10001666666668</v>
      </c>
      <c r="D1678" s="149" t="s">
        <v>7870</v>
      </c>
    </row>
    <row r="1679" spans="1:4" ht="11.25">
      <c r="A1679" s="1" t="s">
        <v>2854</v>
      </c>
      <c r="B1679" s="2">
        <v>-31.3864</v>
      </c>
      <c r="C1679" s="2">
        <v>-151.41251666666668</v>
      </c>
      <c r="D1679" s="149" t="s">
        <v>2855</v>
      </c>
    </row>
    <row r="1680" spans="1:4" ht="11.25">
      <c r="A1680" s="1" t="s">
        <v>2856</v>
      </c>
      <c r="B1680" s="2">
        <v>-31.38751666666667</v>
      </c>
      <c r="C1680" s="2">
        <v>-151.41085</v>
      </c>
      <c r="D1680" s="149" t="s">
        <v>2855</v>
      </c>
    </row>
    <row r="1681" spans="1:4" ht="11.25">
      <c r="A1681" s="1" t="s">
        <v>804</v>
      </c>
      <c r="B1681" s="2">
        <v>-21.616683333333334</v>
      </c>
      <c r="C1681" s="2">
        <v>-117.06668333333333</v>
      </c>
      <c r="D1681" s="149" t="s">
        <v>7871</v>
      </c>
    </row>
    <row r="1682" spans="1:4" ht="11.25">
      <c r="A1682" s="1" t="s">
        <v>3321</v>
      </c>
      <c r="B1682" s="2">
        <v>-30.22001666666667</v>
      </c>
      <c r="C1682" s="2">
        <v>-153.05001666666666</v>
      </c>
      <c r="D1682" s="149" t="s">
        <v>7872</v>
      </c>
    </row>
    <row r="1683" spans="1:4" ht="11.25">
      <c r="A1683" s="1" t="s">
        <v>2973</v>
      </c>
      <c r="B1683" s="2">
        <v>-19.266683333333333</v>
      </c>
      <c r="C1683" s="2">
        <v>-146.68835</v>
      </c>
      <c r="D1683" s="149" t="s">
        <v>7873</v>
      </c>
    </row>
    <row r="1684" spans="1:4" ht="11.25">
      <c r="A1684" s="1" t="s">
        <v>2974</v>
      </c>
      <c r="B1684" s="2">
        <v>-26.56168333333333</v>
      </c>
      <c r="C1684" s="2">
        <v>-153.08334999999997</v>
      </c>
      <c r="D1684" s="149" t="s">
        <v>5460</v>
      </c>
    </row>
    <row r="1685" spans="1:4" ht="11.25">
      <c r="A1685" s="1" t="s">
        <v>1742</v>
      </c>
      <c r="B1685" s="2">
        <v>-12.850016666666665</v>
      </c>
      <c r="C1685" s="2">
        <v>-131.12501666666665</v>
      </c>
      <c r="D1685" s="149" t="s">
        <v>5461</v>
      </c>
    </row>
    <row r="1686" spans="1:4" ht="11.25">
      <c r="A1686" s="1" t="s">
        <v>1743</v>
      </c>
      <c r="B1686" s="2">
        <v>-20.36668333333333</v>
      </c>
      <c r="C1686" s="2">
        <v>-144.05001666666666</v>
      </c>
      <c r="D1686" s="149" t="s">
        <v>5462</v>
      </c>
    </row>
    <row r="1687" spans="1:4" ht="11.25">
      <c r="A1687" s="1" t="s">
        <v>2857</v>
      </c>
      <c r="B1687" s="2">
        <v>-37.752516666666665</v>
      </c>
      <c r="C1687" s="2">
        <v>-140.77890000000002</v>
      </c>
      <c r="D1687" s="149" t="s">
        <v>2858</v>
      </c>
    </row>
    <row r="1688" spans="1:4" ht="11.25">
      <c r="A1688" s="1" t="s">
        <v>2859</v>
      </c>
      <c r="B1688" s="2">
        <v>-37.7514</v>
      </c>
      <c r="C1688" s="2">
        <v>-140.7853</v>
      </c>
      <c r="D1688" s="149" t="s">
        <v>2858</v>
      </c>
    </row>
    <row r="1689" spans="1:4" ht="11.25">
      <c r="A1689" s="1" t="s">
        <v>2860</v>
      </c>
      <c r="B1689" s="2">
        <v>-16.659183333333335</v>
      </c>
      <c r="C1689" s="2">
        <v>-139.1703</v>
      </c>
      <c r="D1689" s="149" t="s">
        <v>2861</v>
      </c>
    </row>
    <row r="1690" spans="1:4" ht="11.25">
      <c r="A1690" s="1" t="s">
        <v>1744</v>
      </c>
      <c r="B1690" s="2">
        <v>-32.41668333333334</v>
      </c>
      <c r="C1690" s="2">
        <v>-116.30668333333334</v>
      </c>
      <c r="D1690" s="149" t="s">
        <v>4651</v>
      </c>
    </row>
    <row r="1691" spans="1:4" ht="11.25">
      <c r="A1691" s="1" t="s">
        <v>1745</v>
      </c>
      <c r="B1691" s="2">
        <v>-25.43335</v>
      </c>
      <c r="C1691" s="2">
        <v>-133.63335</v>
      </c>
      <c r="D1691" s="149" t="s">
        <v>4652</v>
      </c>
    </row>
    <row r="1692" spans="1:4" ht="11.25">
      <c r="A1692" s="1" t="s">
        <v>1746</v>
      </c>
      <c r="B1692" s="2">
        <v>-35.37335</v>
      </c>
      <c r="C1692" s="2">
        <v>-149.07668333333334</v>
      </c>
      <c r="D1692" s="149" t="s">
        <v>7069</v>
      </c>
    </row>
    <row r="1693" spans="1:4" ht="11.25">
      <c r="A1693" s="1" t="s">
        <v>1747</v>
      </c>
      <c r="B1693" s="2">
        <v>-35.355016666666664</v>
      </c>
      <c r="C1693" s="2">
        <v>-149.13001666666668</v>
      </c>
      <c r="D1693" s="149" t="s">
        <v>7070</v>
      </c>
    </row>
    <row r="1694" spans="1:4" ht="11.25">
      <c r="A1694" s="1" t="s">
        <v>2091</v>
      </c>
      <c r="B1694" s="2">
        <v>-27.466683333333336</v>
      </c>
      <c r="C1694" s="2">
        <v>-151.48335</v>
      </c>
      <c r="D1694" s="149" t="s">
        <v>3995</v>
      </c>
    </row>
    <row r="1695" spans="1:4" ht="11.25">
      <c r="A1695" s="1" t="s">
        <v>2862</v>
      </c>
      <c r="B1695" s="2">
        <v>-34.135016666666665</v>
      </c>
      <c r="C1695" s="2">
        <v>-135.33973333333336</v>
      </c>
      <c r="D1695" s="149" t="s">
        <v>2863</v>
      </c>
    </row>
    <row r="1696" spans="1:4" ht="11.25">
      <c r="A1696" s="1" t="s">
        <v>2864</v>
      </c>
      <c r="B1696" s="2">
        <v>-34.125566666666664</v>
      </c>
      <c r="C1696" s="2">
        <v>-135.3414</v>
      </c>
      <c r="D1696" s="149" t="s">
        <v>2863</v>
      </c>
    </row>
    <row r="1697" spans="1:4" ht="11.25">
      <c r="A1697" s="1" t="s">
        <v>1817</v>
      </c>
      <c r="B1697" s="2">
        <v>-34.135016666666665</v>
      </c>
      <c r="C1697" s="2">
        <v>-135.33973333333336</v>
      </c>
      <c r="D1697" s="149" t="s">
        <v>2863</v>
      </c>
    </row>
    <row r="1698" spans="1:4" ht="11.25">
      <c r="A1698" s="1" t="s">
        <v>2092</v>
      </c>
      <c r="B1698" s="2">
        <v>-28.40001666666667</v>
      </c>
      <c r="C1698" s="2">
        <v>-153.26668333333333</v>
      </c>
      <c r="D1698" s="149" t="s">
        <v>3996</v>
      </c>
    </row>
    <row r="1699" spans="1:4" ht="11.25">
      <c r="A1699" s="1" t="s">
        <v>2093</v>
      </c>
      <c r="B1699" s="2">
        <v>-27.583350000000003</v>
      </c>
      <c r="C1699" s="2">
        <v>-151.56668333333334</v>
      </c>
      <c r="D1699" s="149" t="s">
        <v>3997</v>
      </c>
    </row>
    <row r="1700" spans="1:4" ht="11.25">
      <c r="A1700" s="1" t="s">
        <v>6489</v>
      </c>
      <c r="B1700" s="2">
        <v>-27.37168333333333</v>
      </c>
      <c r="C1700" s="2">
        <v>-153.34668333333335</v>
      </c>
      <c r="D1700" s="149" t="s">
        <v>6490</v>
      </c>
    </row>
    <row r="1701" spans="1:4" ht="11.25">
      <c r="A1701" s="1" t="s">
        <v>2094</v>
      </c>
      <c r="B1701" s="2">
        <v>-32.126683333333325</v>
      </c>
      <c r="C1701" s="2">
        <v>-116.29668333333333</v>
      </c>
      <c r="D1701" s="149" t="s">
        <v>3998</v>
      </c>
    </row>
    <row r="1702" spans="1:4" ht="11.25">
      <c r="A1702" s="1" t="s">
        <v>2095</v>
      </c>
      <c r="B1702" s="2">
        <v>-18.950016666666667</v>
      </c>
      <c r="C1702" s="2">
        <v>-146.3000166666667</v>
      </c>
      <c r="D1702" s="149" t="s">
        <v>6750</v>
      </c>
    </row>
    <row r="1703" spans="1:4" ht="11.25">
      <c r="A1703" s="1" t="s">
        <v>2096</v>
      </c>
      <c r="B1703" s="2">
        <v>-31.766683333333333</v>
      </c>
      <c r="C1703" s="2">
        <v>-150.83335</v>
      </c>
      <c r="D1703" s="149" t="s">
        <v>6751</v>
      </c>
    </row>
    <row r="1704" spans="1:4" ht="11.25">
      <c r="A1704" s="1" t="s">
        <v>6491</v>
      </c>
      <c r="B1704" s="2">
        <v>-33.36001666666666</v>
      </c>
      <c r="C1704" s="2">
        <v>-120.39168333333333</v>
      </c>
      <c r="D1704" s="149" t="s">
        <v>6492</v>
      </c>
    </row>
    <row r="1705" spans="1:4" ht="11.25">
      <c r="A1705" s="1" t="s">
        <v>6493</v>
      </c>
      <c r="B1705" s="2">
        <v>-26.431683333333332</v>
      </c>
      <c r="C1705" s="2">
        <v>-155.73335</v>
      </c>
      <c r="D1705" s="149" t="s">
        <v>6494</v>
      </c>
    </row>
    <row r="1706" spans="1:4" ht="11.25">
      <c r="A1706" s="1" t="s">
        <v>6495</v>
      </c>
      <c r="B1706" s="2">
        <v>-29.41668333333333</v>
      </c>
      <c r="C1706" s="2">
        <v>-116.93835000000001</v>
      </c>
      <c r="D1706" s="149" t="s">
        <v>6496</v>
      </c>
    </row>
    <row r="1707" spans="1:4" ht="11.25">
      <c r="A1707" s="1" t="s">
        <v>2097</v>
      </c>
      <c r="B1707" s="2">
        <v>-35.31668333333334</v>
      </c>
      <c r="C1707" s="2">
        <v>-149.00835</v>
      </c>
      <c r="D1707" s="149" t="s">
        <v>6752</v>
      </c>
    </row>
    <row r="1708" spans="1:4" ht="11.25">
      <c r="A1708" s="1" t="s">
        <v>6497</v>
      </c>
      <c r="B1708" s="2">
        <v>-31.970016666666666</v>
      </c>
      <c r="C1708" s="2">
        <v>-116.34835000000001</v>
      </c>
      <c r="D1708" s="149" t="s">
        <v>5133</v>
      </c>
    </row>
    <row r="1709" spans="1:4" ht="11.25">
      <c r="A1709" s="1" t="s">
        <v>5134</v>
      </c>
      <c r="B1709" s="2">
        <v>-14.471683333333335</v>
      </c>
      <c r="C1709" s="2">
        <v>-144.92001666666667</v>
      </c>
      <c r="D1709" s="149" t="s">
        <v>5135</v>
      </c>
    </row>
    <row r="1710" spans="1:4" ht="11.25">
      <c r="A1710" s="1" t="s">
        <v>5136</v>
      </c>
      <c r="B1710" s="2">
        <v>-17.111683333333332</v>
      </c>
      <c r="C1710" s="2">
        <v>-144.3900166666667</v>
      </c>
      <c r="D1710" s="149" t="s">
        <v>5137</v>
      </c>
    </row>
    <row r="1711" spans="1:4" ht="11.25">
      <c r="A1711" s="1" t="s">
        <v>2098</v>
      </c>
      <c r="B1711" s="2">
        <v>-27.408350000000002</v>
      </c>
      <c r="C1711" s="2">
        <v>-151.87501666666668</v>
      </c>
      <c r="D1711" s="149" t="s">
        <v>6753</v>
      </c>
    </row>
    <row r="1712" spans="1:4" ht="11.25">
      <c r="A1712" s="1" t="s">
        <v>5138</v>
      </c>
      <c r="B1712" s="2">
        <v>-14.410016666666667</v>
      </c>
      <c r="C1712" s="2">
        <v>-130.6016833333333</v>
      </c>
      <c r="D1712" s="149" t="s">
        <v>5139</v>
      </c>
    </row>
    <row r="1713" spans="1:4" ht="11.25">
      <c r="A1713" s="1" t="s">
        <v>4813</v>
      </c>
      <c r="B1713" s="2">
        <v>-23.73835</v>
      </c>
      <c r="C1713" s="2">
        <v>-134.10334999999998</v>
      </c>
      <c r="D1713" s="149" t="s">
        <v>275</v>
      </c>
    </row>
    <row r="1714" spans="1:4" ht="11.25">
      <c r="A1714" s="1" t="s">
        <v>4814</v>
      </c>
      <c r="B1714" s="2">
        <v>-31.808349999999997</v>
      </c>
      <c r="C1714" s="2">
        <v>-115.72501666666668</v>
      </c>
      <c r="D1714" s="149" t="s">
        <v>276</v>
      </c>
    </row>
    <row r="1715" spans="1:4" ht="11.25">
      <c r="A1715" s="1" t="s">
        <v>4815</v>
      </c>
      <c r="B1715" s="2">
        <v>-28.325016666666667</v>
      </c>
      <c r="C1715" s="2">
        <v>-153.39668333333333</v>
      </c>
      <c r="D1715" s="149" t="s">
        <v>277</v>
      </c>
    </row>
    <row r="1716" spans="1:4" ht="11.25">
      <c r="A1716" s="1" t="s">
        <v>5140</v>
      </c>
      <c r="B1716" s="2">
        <v>-31.805016666666667</v>
      </c>
      <c r="C1716" s="2">
        <v>-116.52168333333334</v>
      </c>
      <c r="D1716" s="149" t="s">
        <v>5141</v>
      </c>
    </row>
    <row r="1717" spans="1:4" ht="11.25">
      <c r="A1717" s="1" t="s">
        <v>5142</v>
      </c>
      <c r="B1717" s="2">
        <v>-22.480016666666668</v>
      </c>
      <c r="C1717" s="2">
        <v>-149.58335</v>
      </c>
      <c r="D1717" s="149" t="s">
        <v>5143</v>
      </c>
    </row>
    <row r="1718" spans="1:4" ht="11.25">
      <c r="A1718" s="1" t="s">
        <v>7337</v>
      </c>
      <c r="B1718" s="2">
        <v>-21.40001666666667</v>
      </c>
      <c r="C1718" s="2">
        <v>-121.20001666666666</v>
      </c>
      <c r="D1718" s="149" t="s">
        <v>278</v>
      </c>
    </row>
    <row r="1719" spans="1:4" ht="11.25">
      <c r="A1719" s="1" t="s">
        <v>5144</v>
      </c>
      <c r="B1719" s="2">
        <v>-17.215016666666667</v>
      </c>
      <c r="C1719" s="2">
        <v>-144.96168333333333</v>
      </c>
      <c r="D1719" s="149" t="s">
        <v>385</v>
      </c>
    </row>
    <row r="1720" spans="1:4" ht="11.25">
      <c r="A1720" s="1" t="s">
        <v>386</v>
      </c>
      <c r="B1720" s="2">
        <v>-35.518350000000005</v>
      </c>
      <c r="C1720" s="2">
        <v>-147.90335000000002</v>
      </c>
      <c r="D1720" s="149" t="s">
        <v>387</v>
      </c>
    </row>
    <row r="1721" spans="1:4" ht="11.25">
      <c r="A1721" s="1" t="s">
        <v>388</v>
      </c>
      <c r="B1721" s="2">
        <v>-33.896683333333335</v>
      </c>
      <c r="C1721" s="2">
        <v>-149.75501666666668</v>
      </c>
      <c r="D1721" s="149" t="s">
        <v>389</v>
      </c>
    </row>
    <row r="1722" spans="1:4" ht="11.25">
      <c r="A1722" s="1" t="s">
        <v>4665</v>
      </c>
      <c r="B1722" s="2">
        <v>-4.133349999999999</v>
      </c>
      <c r="C1722" s="2">
        <v>-92.97835</v>
      </c>
      <c r="D1722" s="149" t="s">
        <v>2022</v>
      </c>
    </row>
    <row r="1723" spans="1:4" ht="11.25">
      <c r="A1723" s="1" t="s">
        <v>7338</v>
      </c>
      <c r="B1723" s="2">
        <v>-35.22501666666667</v>
      </c>
      <c r="C1723" s="2">
        <v>-138.54668333333333</v>
      </c>
      <c r="D1723" s="149" t="s">
        <v>4820</v>
      </c>
    </row>
    <row r="1724" spans="1:4" ht="11.25">
      <c r="A1724" s="1" t="s">
        <v>7339</v>
      </c>
      <c r="B1724" s="2">
        <v>-37.766683333333326</v>
      </c>
      <c r="C1724" s="2">
        <v>-144.93335000000002</v>
      </c>
      <c r="D1724" s="149" t="s">
        <v>4821</v>
      </c>
    </row>
    <row r="1725" spans="1:4" ht="11.25">
      <c r="A1725" s="1" t="s">
        <v>7340</v>
      </c>
      <c r="B1725" s="2">
        <v>-33.583349999999996</v>
      </c>
      <c r="C1725" s="2">
        <v>-150.25001666666668</v>
      </c>
      <c r="D1725" s="149" t="s">
        <v>4822</v>
      </c>
    </row>
    <row r="1726" spans="1:4" ht="11.25">
      <c r="A1726" s="1" t="s">
        <v>7341</v>
      </c>
      <c r="B1726" s="2">
        <v>-37.51668333333333</v>
      </c>
      <c r="C1726" s="2">
        <v>-145.75001666666665</v>
      </c>
      <c r="D1726" s="149" t="s">
        <v>4823</v>
      </c>
    </row>
    <row r="1727" spans="1:4" ht="11.25">
      <c r="A1727" s="1" t="s">
        <v>7342</v>
      </c>
      <c r="B1727" s="2">
        <v>-24.23335</v>
      </c>
      <c r="C1727" s="2">
        <v>-118.23335</v>
      </c>
      <c r="D1727" s="149" t="s">
        <v>4824</v>
      </c>
    </row>
    <row r="1728" spans="1:4" ht="11.25">
      <c r="A1728" s="1" t="s">
        <v>7343</v>
      </c>
      <c r="B1728" s="2">
        <v>-27.550016666666668</v>
      </c>
      <c r="C1728" s="2">
        <v>-153.07501666666664</v>
      </c>
      <c r="D1728" s="149" t="s">
        <v>3519</v>
      </c>
    </row>
    <row r="1729" spans="1:4" ht="11.25">
      <c r="A1729" s="1" t="s">
        <v>7344</v>
      </c>
      <c r="B1729" s="2">
        <v>-31.955016666666666</v>
      </c>
      <c r="C1729" s="2">
        <v>-116.15835</v>
      </c>
      <c r="D1729" s="149" t="s">
        <v>4747</v>
      </c>
    </row>
    <row r="1730" spans="1:4" ht="11.25">
      <c r="A1730" s="1" t="s">
        <v>2023</v>
      </c>
      <c r="B1730" s="2">
        <v>-19.100016666666665</v>
      </c>
      <c r="C1730" s="2">
        <v>-139.51001666666664</v>
      </c>
      <c r="D1730" s="149" t="s">
        <v>2024</v>
      </c>
    </row>
    <row r="1731" spans="1:4" ht="11.25">
      <c r="A1731" s="1" t="s">
        <v>1818</v>
      </c>
      <c r="B1731" s="2">
        <v>-25.519733333333335</v>
      </c>
      <c r="C1731" s="2">
        <v>-152.71001666666666</v>
      </c>
      <c r="D1731" s="149" t="s">
        <v>1819</v>
      </c>
    </row>
    <row r="1732" spans="1:4" ht="11.25">
      <c r="A1732" s="1" t="s">
        <v>7345</v>
      </c>
      <c r="B1732" s="2">
        <v>-33.96335</v>
      </c>
      <c r="C1732" s="2">
        <v>-150.62501666666668</v>
      </c>
      <c r="D1732" s="149" t="s">
        <v>4748</v>
      </c>
    </row>
    <row r="1733" spans="1:4" ht="11.25">
      <c r="A1733" s="1" t="s">
        <v>7346</v>
      </c>
      <c r="B1733" s="2">
        <v>-19.191683333333337</v>
      </c>
      <c r="C1733" s="2">
        <v>-146.74668333333335</v>
      </c>
      <c r="D1733" s="149" t="s">
        <v>4749</v>
      </c>
    </row>
    <row r="1734" spans="1:4" ht="11.25">
      <c r="A1734" s="1" t="s">
        <v>7347</v>
      </c>
      <c r="B1734" s="2">
        <v>-25.03335</v>
      </c>
      <c r="C1734" s="2">
        <v>-139.20001666666667</v>
      </c>
      <c r="D1734" s="149" t="s">
        <v>4750</v>
      </c>
    </row>
    <row r="1735" spans="1:4" ht="11.25">
      <c r="A1735" s="1" t="s">
        <v>6757</v>
      </c>
      <c r="B1735" s="2">
        <v>-23.166683333333335</v>
      </c>
      <c r="C1735" s="2">
        <v>-149.50001666666665</v>
      </c>
      <c r="D1735" s="149" t="s">
        <v>1646</v>
      </c>
    </row>
    <row r="1736" spans="1:4" ht="11.25">
      <c r="A1736" s="1" t="s">
        <v>6758</v>
      </c>
      <c r="B1736" s="2">
        <v>-20.150016666666666</v>
      </c>
      <c r="C1736" s="2">
        <v>-148.90001666666666</v>
      </c>
      <c r="D1736" s="149" t="s">
        <v>1647</v>
      </c>
    </row>
    <row r="1737" spans="1:4" ht="11.25">
      <c r="A1737" s="1" t="s">
        <v>2025</v>
      </c>
      <c r="B1737" s="2">
        <v>-36.705016666666666</v>
      </c>
      <c r="C1737" s="2">
        <v>-147.04168333333334</v>
      </c>
      <c r="D1737" s="149" t="s">
        <v>2026</v>
      </c>
    </row>
    <row r="1738" spans="1:4" ht="11.25">
      <c r="A1738" s="1" t="s">
        <v>2027</v>
      </c>
      <c r="B1738" s="2">
        <v>-13.215016666666665</v>
      </c>
      <c r="C1738" s="2">
        <v>-128.1200166666667</v>
      </c>
      <c r="D1738" s="149" t="s">
        <v>2028</v>
      </c>
    </row>
    <row r="1739" spans="1:4" ht="11.25">
      <c r="A1739" s="1" t="s">
        <v>3202</v>
      </c>
      <c r="B1739" s="2">
        <v>-31.310016666666666</v>
      </c>
      <c r="C1739" s="2">
        <v>-120.45501666666667</v>
      </c>
      <c r="D1739" s="149" t="s">
        <v>3203</v>
      </c>
    </row>
    <row r="1740" spans="1:4" ht="11.25">
      <c r="A1740" s="1" t="s">
        <v>3204</v>
      </c>
      <c r="B1740" s="2">
        <v>-30.68501666666667</v>
      </c>
      <c r="C1740" s="2">
        <v>-115.44668333333334</v>
      </c>
      <c r="D1740" s="149" t="s">
        <v>4854</v>
      </c>
    </row>
    <row r="1741" spans="1:4" ht="11.25">
      <c r="A1741" s="1" t="s">
        <v>4855</v>
      </c>
      <c r="B1741" s="2">
        <v>-37.65501666666666</v>
      </c>
      <c r="C1741" s="2">
        <v>-144.6316833333333</v>
      </c>
      <c r="D1741" s="149" t="s">
        <v>6111</v>
      </c>
    </row>
    <row r="1742" spans="1:4" ht="11.25">
      <c r="A1742" s="1" t="s">
        <v>1820</v>
      </c>
      <c r="B1742" s="2">
        <v>-34.70223333333333</v>
      </c>
      <c r="C1742" s="2">
        <v>-146.51696666666666</v>
      </c>
      <c r="D1742" s="149" t="s">
        <v>1821</v>
      </c>
    </row>
    <row r="1743" spans="1:4" ht="11.25">
      <c r="A1743" s="1" t="s">
        <v>6112</v>
      </c>
      <c r="B1743" s="2">
        <v>-37.49835</v>
      </c>
      <c r="C1743" s="2">
        <v>-145.54668333333333</v>
      </c>
      <c r="D1743" s="149" t="s">
        <v>6113</v>
      </c>
    </row>
    <row r="1744" spans="1:4" ht="11.25">
      <c r="A1744" s="1" t="s">
        <v>6759</v>
      </c>
      <c r="B1744" s="2">
        <v>-35.141683333333326</v>
      </c>
      <c r="C1744" s="2">
        <v>-138.48835000000003</v>
      </c>
      <c r="D1744" s="149" t="s">
        <v>1648</v>
      </c>
    </row>
    <row r="1745" spans="1:4" ht="11.25">
      <c r="A1745" s="1" t="s">
        <v>1822</v>
      </c>
      <c r="B1745" s="2">
        <v>-34.706966666666666</v>
      </c>
      <c r="C1745" s="2">
        <v>-146.5128</v>
      </c>
      <c r="D1745" s="149" t="s">
        <v>1821</v>
      </c>
    </row>
    <row r="1746" spans="1:4" ht="11.25">
      <c r="A1746" s="1" t="s">
        <v>1823</v>
      </c>
      <c r="B1746" s="2">
        <v>-34.701966666666664</v>
      </c>
      <c r="C1746" s="2">
        <v>-146.51696666666666</v>
      </c>
      <c r="D1746" s="149" t="s">
        <v>1821</v>
      </c>
    </row>
    <row r="1747" spans="1:4" ht="11.25">
      <c r="A1747" s="1" t="s">
        <v>6114</v>
      </c>
      <c r="B1747" s="2">
        <v>-11.451683333333333</v>
      </c>
      <c r="C1747" s="2">
        <v>-129.97001666666665</v>
      </c>
      <c r="D1747" s="149" t="s">
        <v>6115</v>
      </c>
    </row>
    <row r="1748" spans="1:4" ht="11.25">
      <c r="A1748" s="1" t="s">
        <v>6116</v>
      </c>
      <c r="B1748" s="2">
        <v>-31.008349999999997</v>
      </c>
      <c r="C1748" s="2">
        <v>-157.39668333333333</v>
      </c>
      <c r="D1748" s="149" t="s">
        <v>6117</v>
      </c>
    </row>
    <row r="1749" spans="1:4" ht="11.25">
      <c r="A1749" s="1" t="s">
        <v>6118</v>
      </c>
      <c r="B1749" s="2">
        <v>-31.556683333333332</v>
      </c>
      <c r="C1749" s="2">
        <v>-137.14168333333336</v>
      </c>
      <c r="D1749" s="149" t="s">
        <v>6119</v>
      </c>
    </row>
    <row r="1750" spans="1:4" ht="11.25">
      <c r="A1750" s="1" t="s">
        <v>6120</v>
      </c>
      <c r="B1750" s="2">
        <v>-10.616683333333334</v>
      </c>
      <c r="C1750" s="2">
        <v>-130.32334999999998</v>
      </c>
      <c r="D1750" s="149" t="s">
        <v>2348</v>
      </c>
    </row>
    <row r="1751" spans="1:4" ht="11.25">
      <c r="A1751" s="1" t="s">
        <v>6760</v>
      </c>
      <c r="B1751" s="2">
        <v>-32.91501666666667</v>
      </c>
      <c r="C1751" s="2">
        <v>-151.79001666666665</v>
      </c>
      <c r="D1751" s="149" t="s">
        <v>7394</v>
      </c>
    </row>
    <row r="1752" spans="1:4" ht="11.25">
      <c r="A1752" s="1" t="s">
        <v>1824</v>
      </c>
      <c r="B1752" s="2">
        <v>-30.320849999999997</v>
      </c>
      <c r="C1752" s="2">
        <v>-149.83113333333336</v>
      </c>
      <c r="D1752" s="149" t="s">
        <v>4920</v>
      </c>
    </row>
    <row r="1753" spans="1:4" ht="11.25">
      <c r="A1753" s="1" t="s">
        <v>6761</v>
      </c>
      <c r="B1753" s="2">
        <v>-23.25835</v>
      </c>
      <c r="C1753" s="2">
        <v>-150.60001666666665</v>
      </c>
      <c r="D1753" s="149" t="s">
        <v>3039</v>
      </c>
    </row>
    <row r="1754" spans="1:4" ht="11.25">
      <c r="A1754" s="1" t="s">
        <v>6762</v>
      </c>
      <c r="B1754" s="2">
        <v>-16.99335</v>
      </c>
      <c r="C1754" s="2">
        <v>-144.41168333333331</v>
      </c>
      <c r="D1754" s="149" t="s">
        <v>3907</v>
      </c>
    </row>
    <row r="1755" spans="1:4" ht="11.25">
      <c r="A1755" s="1" t="s">
        <v>6763</v>
      </c>
      <c r="B1755" s="2">
        <v>-28.35001666666667</v>
      </c>
      <c r="C1755" s="2">
        <v>-148.81668333333334</v>
      </c>
      <c r="D1755" s="149" t="s">
        <v>3908</v>
      </c>
    </row>
    <row r="1756" spans="1:4" ht="11.25">
      <c r="A1756" s="1" t="s">
        <v>6764</v>
      </c>
      <c r="B1756" s="2">
        <v>-13.733349999999998</v>
      </c>
      <c r="C1756" s="2">
        <v>-143.75001666666665</v>
      </c>
      <c r="D1756" s="149" t="s">
        <v>3909</v>
      </c>
    </row>
    <row r="1757" spans="1:4" ht="11.25">
      <c r="A1757" s="1" t="s">
        <v>2349</v>
      </c>
      <c r="B1757" s="2">
        <v>-15.185016666666668</v>
      </c>
      <c r="C1757" s="2">
        <v>-143.80168333333333</v>
      </c>
      <c r="D1757" s="149" t="s">
        <v>2350</v>
      </c>
    </row>
    <row r="1758" spans="1:4" ht="11.25">
      <c r="A1758" s="1" t="s">
        <v>2351</v>
      </c>
      <c r="B1758" s="2">
        <v>-37.82668333333333</v>
      </c>
      <c r="C1758" s="2">
        <v>-144.85001666666665</v>
      </c>
      <c r="D1758" s="149" t="s">
        <v>2352</v>
      </c>
    </row>
    <row r="1759" spans="1:4" ht="11.25">
      <c r="A1759" s="1" t="s">
        <v>2353</v>
      </c>
      <c r="B1759" s="2">
        <v>-19.000016666666667</v>
      </c>
      <c r="C1759" s="2">
        <v>-146.81668333333334</v>
      </c>
      <c r="D1759" s="149" t="s">
        <v>2354</v>
      </c>
    </row>
    <row r="1760" spans="1:4" ht="11.25">
      <c r="A1760" s="1" t="s">
        <v>6765</v>
      </c>
      <c r="B1760" s="2">
        <v>-31.125016666666664</v>
      </c>
      <c r="C1760" s="2">
        <v>-150.99168333333333</v>
      </c>
      <c r="D1760" s="149" t="s">
        <v>3910</v>
      </c>
    </row>
    <row r="1761" spans="1:4" ht="11.25">
      <c r="A1761" s="1" t="s">
        <v>6766</v>
      </c>
      <c r="B1761" s="2">
        <v>-27.98835</v>
      </c>
      <c r="C1761" s="2">
        <v>-153.33835000000002</v>
      </c>
      <c r="D1761" s="149" t="s">
        <v>3911</v>
      </c>
    </row>
    <row r="1762" spans="1:4" ht="11.25">
      <c r="A1762" s="1" t="s">
        <v>6767</v>
      </c>
      <c r="B1762" s="2">
        <v>-33.766683333333326</v>
      </c>
      <c r="C1762" s="2">
        <v>-150.65835</v>
      </c>
      <c r="D1762" s="149" t="s">
        <v>3912</v>
      </c>
    </row>
    <row r="1763" spans="1:4" ht="11.25">
      <c r="A1763" s="1" t="s">
        <v>6768</v>
      </c>
      <c r="B1763" s="2">
        <v>-37.94168333333334</v>
      </c>
      <c r="C1763" s="2">
        <v>-144.58335</v>
      </c>
      <c r="D1763" s="149" t="s">
        <v>1750</v>
      </c>
    </row>
    <row r="1764" spans="1:4" ht="11.25">
      <c r="A1764" s="1" t="s">
        <v>2355</v>
      </c>
      <c r="B1764" s="2">
        <v>-28.730016666666664</v>
      </c>
      <c r="C1764" s="2">
        <v>-155.51001666666664</v>
      </c>
      <c r="D1764" s="149" t="s">
        <v>2356</v>
      </c>
    </row>
    <row r="1765" spans="1:4" ht="11.25">
      <c r="A1765" s="1" t="s">
        <v>2357</v>
      </c>
      <c r="B1765" s="2">
        <v>-37.19668333333333</v>
      </c>
      <c r="C1765" s="2">
        <v>-143.27168333333336</v>
      </c>
      <c r="D1765" s="149" t="s">
        <v>3892</v>
      </c>
    </row>
    <row r="1766" spans="1:4" ht="11.25">
      <c r="A1766" s="1" t="s">
        <v>3462</v>
      </c>
      <c r="B1766" s="2">
        <v>-29.047516666666667</v>
      </c>
      <c r="C1766" s="2">
        <v>-167.9314</v>
      </c>
      <c r="D1766" s="149" t="s">
        <v>4933</v>
      </c>
    </row>
    <row r="1767" spans="1:4" ht="11.25">
      <c r="A1767" s="1" t="s">
        <v>4934</v>
      </c>
      <c r="B1767" s="2">
        <v>-29.007233333333332</v>
      </c>
      <c r="C1767" s="2">
        <v>-167.92085000000003</v>
      </c>
      <c r="D1767" s="149" t="s">
        <v>4933</v>
      </c>
    </row>
    <row r="1768" spans="1:4" ht="11.25">
      <c r="A1768" s="1" t="s">
        <v>4935</v>
      </c>
      <c r="B1768" s="2">
        <v>-29.047233333333335</v>
      </c>
      <c r="C1768" s="2">
        <v>-167.93223333333333</v>
      </c>
      <c r="D1768" s="149" t="s">
        <v>4933</v>
      </c>
    </row>
    <row r="1769" spans="1:4" ht="11.25">
      <c r="A1769" s="1" t="s">
        <v>6774</v>
      </c>
      <c r="B1769" s="2">
        <v>-10.243350000000001</v>
      </c>
      <c r="C1769" s="2">
        <v>-142.41001666666668</v>
      </c>
      <c r="D1769" s="149" t="s">
        <v>1751</v>
      </c>
    </row>
    <row r="1770" spans="1:4" ht="11.25">
      <c r="A1770" s="1" t="s">
        <v>4324</v>
      </c>
      <c r="B1770" s="2">
        <v>-14.725016666666667</v>
      </c>
      <c r="C1770" s="2">
        <v>-134.73863333333335</v>
      </c>
      <c r="D1770" s="149" t="s">
        <v>4325</v>
      </c>
    </row>
    <row r="1771" spans="1:4" ht="11.25">
      <c r="A1771" s="1" t="s">
        <v>4326</v>
      </c>
      <c r="B1771" s="2">
        <v>-36.28973333333333</v>
      </c>
      <c r="C1771" s="2">
        <v>-141.64389999999997</v>
      </c>
      <c r="D1771" s="149" t="s">
        <v>4327</v>
      </c>
    </row>
    <row r="1772" spans="1:4" ht="11.25">
      <c r="A1772" s="1" t="s">
        <v>4328</v>
      </c>
      <c r="B1772" s="2">
        <v>-36.31585</v>
      </c>
      <c r="C1772" s="2">
        <v>-141.64556666666667</v>
      </c>
      <c r="D1772" s="149" t="s">
        <v>4327</v>
      </c>
    </row>
    <row r="1773" spans="1:4" ht="11.25">
      <c r="A1773" s="1" t="s">
        <v>6775</v>
      </c>
      <c r="B1773" s="2">
        <v>-30.645016666666667</v>
      </c>
      <c r="C1773" s="2">
        <v>-153.00835</v>
      </c>
      <c r="D1773" s="149" t="s">
        <v>3882</v>
      </c>
    </row>
    <row r="1774" spans="1:4" ht="11.25">
      <c r="A1774" s="1" t="s">
        <v>3893</v>
      </c>
      <c r="B1774" s="2">
        <v>-34.96168333333333</v>
      </c>
      <c r="C1774" s="2">
        <v>-139.13168333333334</v>
      </c>
      <c r="D1774" s="149" t="s">
        <v>3894</v>
      </c>
    </row>
    <row r="1775" spans="1:4" ht="11.25">
      <c r="A1775" s="1" t="s">
        <v>3895</v>
      </c>
      <c r="B1775" s="2">
        <v>-34.32501666666667</v>
      </c>
      <c r="C1775" s="2">
        <v>-149.3216833333333</v>
      </c>
      <c r="D1775" s="149" t="s">
        <v>2492</v>
      </c>
    </row>
    <row r="1776" spans="1:4" ht="11.25">
      <c r="A1776" s="1" t="s">
        <v>2493</v>
      </c>
      <c r="B1776" s="2">
        <v>-32.05168333333334</v>
      </c>
      <c r="C1776" s="2">
        <v>-152.00501666666665</v>
      </c>
      <c r="D1776" s="149" t="s">
        <v>3395</v>
      </c>
    </row>
    <row r="1777" spans="1:4" ht="11.25">
      <c r="A1777" s="1" t="s">
        <v>3396</v>
      </c>
      <c r="B1777" s="2">
        <v>-13.130016666666668</v>
      </c>
      <c r="C1777" s="2">
        <v>-132.06501666666665</v>
      </c>
      <c r="D1777" s="149" t="s">
        <v>3397</v>
      </c>
    </row>
    <row r="1778" spans="1:4" ht="11.25">
      <c r="A1778" s="1" t="s">
        <v>3398</v>
      </c>
      <c r="B1778" s="2">
        <v>-27.35001666666667</v>
      </c>
      <c r="C1778" s="2">
        <v>-153.20001666666667</v>
      </c>
      <c r="D1778" s="149" t="s">
        <v>3399</v>
      </c>
    </row>
    <row r="1779" spans="1:4" ht="11.25">
      <c r="A1779" s="1" t="s">
        <v>3400</v>
      </c>
      <c r="B1779" s="2">
        <v>-39.89834999999999</v>
      </c>
      <c r="C1779" s="2">
        <v>-147.65168333333332</v>
      </c>
      <c r="D1779" s="149" t="s">
        <v>3401</v>
      </c>
    </row>
    <row r="1780" spans="1:4" ht="11.25">
      <c r="A1780" s="1" t="s">
        <v>3402</v>
      </c>
      <c r="B1780" s="2">
        <v>-26.300016666666664</v>
      </c>
      <c r="C1780" s="2">
        <v>-144.19501666666665</v>
      </c>
      <c r="D1780" s="149" t="s">
        <v>3403</v>
      </c>
    </row>
    <row r="1781" spans="1:4" ht="11.25">
      <c r="A1781" s="1" t="s">
        <v>3404</v>
      </c>
      <c r="B1781" s="2">
        <v>-15.738349999999999</v>
      </c>
      <c r="C1781" s="2">
        <v>-124.72335</v>
      </c>
      <c r="D1781" s="149" t="s">
        <v>3405</v>
      </c>
    </row>
    <row r="1782" spans="1:4" ht="11.25">
      <c r="A1782" s="1" t="s">
        <v>6776</v>
      </c>
      <c r="B1782" s="2">
        <v>-12.100016666666667</v>
      </c>
      <c r="C1782" s="2">
        <v>-143.78335</v>
      </c>
      <c r="D1782" s="149" t="s">
        <v>4004</v>
      </c>
    </row>
    <row r="1783" spans="1:4" ht="11.25">
      <c r="A1783" s="1" t="s">
        <v>3406</v>
      </c>
      <c r="B1783" s="2">
        <v>-26.000016666666667</v>
      </c>
      <c r="C1783" s="2">
        <v>-106.48501666666667</v>
      </c>
      <c r="D1783" s="149" t="s">
        <v>3407</v>
      </c>
    </row>
    <row r="1784" spans="1:4" ht="11.25">
      <c r="A1784" s="1" t="s">
        <v>3408</v>
      </c>
      <c r="B1784" s="2">
        <v>-26.53835</v>
      </c>
      <c r="C1784" s="2">
        <v>-117.08668333333333</v>
      </c>
      <c r="D1784" s="149" t="s">
        <v>3496</v>
      </c>
    </row>
    <row r="1785" spans="1:4" ht="11.25">
      <c r="A1785" s="1" t="s">
        <v>3497</v>
      </c>
      <c r="B1785" s="2">
        <v>-18.551683333333333</v>
      </c>
      <c r="C1785" s="2">
        <v>-138.05835</v>
      </c>
      <c r="D1785" s="149" t="s">
        <v>3498</v>
      </c>
    </row>
    <row r="1786" spans="1:4" ht="11.25">
      <c r="A1786" s="1" t="s">
        <v>6777</v>
      </c>
      <c r="B1786" s="2">
        <v>-26.628349999999998</v>
      </c>
      <c r="C1786" s="2">
        <v>-152.95835</v>
      </c>
      <c r="D1786" s="149" t="s">
        <v>4005</v>
      </c>
    </row>
    <row r="1787" spans="1:4" ht="11.25">
      <c r="A1787" s="1" t="s">
        <v>6778</v>
      </c>
      <c r="B1787" s="2">
        <v>-28.616683333333334</v>
      </c>
      <c r="C1787" s="2">
        <v>-148.43335</v>
      </c>
      <c r="D1787" s="149" t="s">
        <v>4006</v>
      </c>
    </row>
    <row r="1788" spans="1:4" ht="11.25">
      <c r="A1788" s="1" t="s">
        <v>6779</v>
      </c>
      <c r="B1788" s="2">
        <v>-12.641683333333333</v>
      </c>
      <c r="C1788" s="2">
        <v>-131.07168333333334</v>
      </c>
      <c r="D1788" s="149" t="s">
        <v>4007</v>
      </c>
    </row>
    <row r="1789" spans="1:4" ht="11.25">
      <c r="A1789" s="1" t="s">
        <v>3499</v>
      </c>
      <c r="B1789" s="2">
        <v>-33.78668333333333</v>
      </c>
      <c r="C1789" s="2">
        <v>-151.74001666666666</v>
      </c>
      <c r="D1789" s="149" t="s">
        <v>3500</v>
      </c>
    </row>
    <row r="1790" spans="1:4" ht="11.25">
      <c r="A1790" s="1" t="s">
        <v>3501</v>
      </c>
      <c r="B1790" s="2">
        <v>-32.021683333333335</v>
      </c>
      <c r="C1790" s="2">
        <v>-116.30001666666666</v>
      </c>
      <c r="D1790" s="149" t="s">
        <v>1962</v>
      </c>
    </row>
    <row r="1791" spans="1:4" ht="11.25">
      <c r="A1791" s="1" t="s">
        <v>1963</v>
      </c>
      <c r="B1791" s="2">
        <v>-12.186683333333333</v>
      </c>
      <c r="C1791" s="2">
        <v>-155.00001666666668</v>
      </c>
      <c r="D1791" s="149" t="s">
        <v>2414</v>
      </c>
    </row>
    <row r="1792" spans="1:4" ht="11.25">
      <c r="A1792" s="1" t="s">
        <v>6780</v>
      </c>
      <c r="B1792" s="2">
        <v>-33.82168333333333</v>
      </c>
      <c r="C1792" s="2">
        <v>-151.2916833333333</v>
      </c>
      <c r="D1792" s="149" t="s">
        <v>4008</v>
      </c>
    </row>
    <row r="1793" spans="1:4" ht="11.25">
      <c r="A1793" s="1" t="s">
        <v>2415</v>
      </c>
      <c r="B1793" s="2">
        <v>-40.65835</v>
      </c>
      <c r="C1793" s="2">
        <v>-147.19835</v>
      </c>
      <c r="D1793" s="149" t="s">
        <v>549</v>
      </c>
    </row>
    <row r="1794" spans="1:4" ht="11.25">
      <c r="A1794" s="1" t="s">
        <v>550</v>
      </c>
      <c r="B1794" s="2">
        <v>-23.521683333333332</v>
      </c>
      <c r="C1794" s="2">
        <v>-123.86835</v>
      </c>
      <c r="D1794" s="149" t="s">
        <v>551</v>
      </c>
    </row>
    <row r="1795" spans="1:4" ht="11.25">
      <c r="A1795" s="1" t="s">
        <v>552</v>
      </c>
      <c r="B1795" s="2">
        <v>-25.340016666666667</v>
      </c>
      <c r="C1795" s="2">
        <v>-141.14835</v>
      </c>
      <c r="D1795" s="149" t="s">
        <v>553</v>
      </c>
    </row>
    <row r="1796" spans="1:4" ht="11.25">
      <c r="A1796" s="1" t="s">
        <v>554</v>
      </c>
      <c r="B1796" s="2">
        <v>-15.675016666666668</v>
      </c>
      <c r="C1796" s="2">
        <v>-148.18668333333332</v>
      </c>
      <c r="D1796" s="149" t="s">
        <v>555</v>
      </c>
    </row>
    <row r="1797" spans="1:4" ht="11.25">
      <c r="A1797" s="1" t="s">
        <v>556</v>
      </c>
      <c r="B1797" s="2">
        <v>-37.076683333333335</v>
      </c>
      <c r="C1797" s="2">
        <v>-145.24668333333332</v>
      </c>
      <c r="D1797" s="149" t="s">
        <v>557</v>
      </c>
    </row>
    <row r="1798" spans="1:4" ht="11.25">
      <c r="A1798" s="1" t="s">
        <v>558</v>
      </c>
      <c r="B1798" s="2">
        <v>-25.291683333333335</v>
      </c>
      <c r="C1798" s="2">
        <v>-112.46001666666666</v>
      </c>
      <c r="D1798" s="149" t="s">
        <v>559</v>
      </c>
    </row>
    <row r="1799" spans="1:4" ht="11.25">
      <c r="A1799" s="1" t="s">
        <v>560</v>
      </c>
      <c r="B1799" s="2">
        <v>-35.43001666666667</v>
      </c>
      <c r="C1799" s="2">
        <v>-148.29835</v>
      </c>
      <c r="D1799" s="149" t="s">
        <v>561</v>
      </c>
    </row>
    <row r="1800" spans="1:4" ht="11.25">
      <c r="A1800" s="1" t="s">
        <v>6781</v>
      </c>
      <c r="B1800" s="2">
        <v>-10.250016666666667</v>
      </c>
      <c r="C1800" s="2">
        <v>-142.50001666666665</v>
      </c>
      <c r="D1800" s="149" t="s">
        <v>4009</v>
      </c>
    </row>
    <row r="1801" spans="1:4" ht="11.25">
      <c r="A1801" s="1" t="s">
        <v>562</v>
      </c>
      <c r="B1801" s="2">
        <v>-10.865016666666666</v>
      </c>
      <c r="C1801" s="2">
        <v>-135.87501666666668</v>
      </c>
      <c r="D1801" s="149" t="s">
        <v>563</v>
      </c>
    </row>
    <row r="1802" spans="1:4" ht="11.25">
      <c r="A1802" s="1" t="s">
        <v>564</v>
      </c>
      <c r="B1802" s="2">
        <v>-26.60835</v>
      </c>
      <c r="C1802" s="2">
        <v>-119.33668333333334</v>
      </c>
      <c r="D1802" s="149" t="s">
        <v>565</v>
      </c>
    </row>
    <row r="1803" spans="1:4" ht="11.25">
      <c r="A1803" s="1" t="s">
        <v>566</v>
      </c>
      <c r="B1803" s="2">
        <v>-17.663349999999998</v>
      </c>
      <c r="C1803" s="2">
        <v>-145.53835</v>
      </c>
      <c r="D1803" s="149" t="s">
        <v>567</v>
      </c>
    </row>
    <row r="1804" spans="1:4" ht="11.25">
      <c r="A1804" s="1" t="s">
        <v>6782</v>
      </c>
      <c r="B1804" s="2">
        <v>-32.076683333333335</v>
      </c>
      <c r="C1804" s="2">
        <v>-115.82335</v>
      </c>
      <c r="D1804" s="149" t="s">
        <v>5620</v>
      </c>
    </row>
    <row r="1805" spans="1:7" ht="11.25">
      <c r="A1805" s="1" t="s">
        <v>3704</v>
      </c>
      <c r="B1805" s="2">
        <v>-17.566666666666666</v>
      </c>
      <c r="C1805" s="2">
        <v>-124.83333333333333</v>
      </c>
      <c r="D1805" s="149" t="s">
        <v>2591</v>
      </c>
      <c r="E1805" s="2">
        <v>400</v>
      </c>
      <c r="F1805" s="2" t="s">
        <v>4244</v>
      </c>
      <c r="G1805" s="2" t="s">
        <v>4245</v>
      </c>
    </row>
    <row r="1806" spans="1:4" ht="11.25">
      <c r="A1806" s="1" t="s">
        <v>568</v>
      </c>
      <c r="B1806" s="2">
        <v>-31.595016666666666</v>
      </c>
      <c r="C1806" s="2">
        <v>-115.96501666666666</v>
      </c>
      <c r="D1806" s="149" t="s">
        <v>569</v>
      </c>
    </row>
    <row r="1807" spans="1:4" ht="11.25">
      <c r="A1807" s="1" t="s">
        <v>6783</v>
      </c>
      <c r="B1807" s="2">
        <v>-26.375016666666667</v>
      </c>
      <c r="C1807" s="2">
        <v>-153.11668333333333</v>
      </c>
      <c r="D1807" s="149" t="s">
        <v>5621</v>
      </c>
    </row>
    <row r="1808" spans="1:4" ht="11.25">
      <c r="A1808" s="1" t="s">
        <v>2739</v>
      </c>
      <c r="B1808" s="2">
        <v>-13.530016666666665</v>
      </c>
      <c r="C1808" s="2">
        <v>-131.67501666666666</v>
      </c>
      <c r="D1808" s="149" t="s">
        <v>3674</v>
      </c>
    </row>
    <row r="1809" spans="1:4" ht="11.25">
      <c r="A1809" s="1" t="s">
        <v>4329</v>
      </c>
      <c r="B1809" s="2">
        <v>-32.07168333333334</v>
      </c>
      <c r="C1809" s="2">
        <v>-118.39501666666666</v>
      </c>
      <c r="D1809" s="149" t="s">
        <v>4330</v>
      </c>
    </row>
    <row r="1810" spans="1:4" ht="11.25">
      <c r="A1810" s="1" t="s">
        <v>4331</v>
      </c>
      <c r="B1810" s="2">
        <v>-36.97806666666667</v>
      </c>
      <c r="C1810" s="2">
        <v>-140.72446666666664</v>
      </c>
      <c r="D1810" s="149" t="s">
        <v>4332</v>
      </c>
    </row>
    <row r="1811" spans="1:4" ht="11.25">
      <c r="A1811" s="1" t="s">
        <v>4333</v>
      </c>
      <c r="B1811" s="2">
        <v>-32.22306666666667</v>
      </c>
      <c r="C1811" s="2">
        <v>-148.2291833333333</v>
      </c>
      <c r="D1811" s="149" t="s">
        <v>4668</v>
      </c>
    </row>
    <row r="1812" spans="1:4" ht="11.25">
      <c r="A1812" s="1" t="s">
        <v>19</v>
      </c>
      <c r="B1812" s="2">
        <v>-38.01668333333333</v>
      </c>
      <c r="C1812" s="2">
        <v>-145.3000166666667</v>
      </c>
      <c r="D1812" s="149" t="s">
        <v>5622</v>
      </c>
    </row>
    <row r="1813" spans="1:4" ht="11.25">
      <c r="A1813" s="1" t="s">
        <v>20</v>
      </c>
      <c r="B1813" s="2">
        <v>-27.55835</v>
      </c>
      <c r="C1813" s="2">
        <v>-151.38001666666668</v>
      </c>
      <c r="D1813" s="149" t="s">
        <v>5623</v>
      </c>
    </row>
    <row r="1814" spans="1:4" ht="11.25">
      <c r="A1814" s="1" t="s">
        <v>4669</v>
      </c>
      <c r="B1814" s="2">
        <v>-32.19446666666667</v>
      </c>
      <c r="C1814" s="2">
        <v>-121.79918333333335</v>
      </c>
      <c r="D1814" s="149" t="s">
        <v>6348</v>
      </c>
    </row>
    <row r="1815" spans="1:4" ht="11.25">
      <c r="A1815" s="1" t="s">
        <v>6564</v>
      </c>
      <c r="B1815" s="2">
        <v>-16.833333333333332</v>
      </c>
      <c r="C1815" s="2">
        <v>-122.53305555555555</v>
      </c>
      <c r="D1815" s="149" t="s">
        <v>6566</v>
      </c>
    </row>
    <row r="1816" spans="1:4" ht="11.25">
      <c r="A1816" s="1" t="s">
        <v>6349</v>
      </c>
      <c r="B1816" s="2">
        <v>-17.69585</v>
      </c>
      <c r="C1816" s="2">
        <v>-141.07306666666665</v>
      </c>
      <c r="D1816" s="149" t="s">
        <v>6350</v>
      </c>
    </row>
    <row r="1817" spans="1:4" ht="11.25">
      <c r="A1817" s="1" t="s">
        <v>21</v>
      </c>
      <c r="B1817" s="2">
        <v>-28.54168333333333</v>
      </c>
      <c r="C1817" s="2">
        <v>-153.2916833333333</v>
      </c>
      <c r="D1817" s="149" t="s">
        <v>4130</v>
      </c>
    </row>
    <row r="1818" spans="1:4" ht="11.25">
      <c r="A1818" s="1" t="s">
        <v>22</v>
      </c>
      <c r="B1818" s="2">
        <v>-41.39168333333334</v>
      </c>
      <c r="C1818" s="2">
        <v>-147.3000166666667</v>
      </c>
      <c r="D1818" s="149" t="s">
        <v>4131</v>
      </c>
    </row>
    <row r="1819" spans="1:4" ht="11.25">
      <c r="A1819" s="1" t="s">
        <v>570</v>
      </c>
      <c r="B1819" s="2">
        <v>-27.358349999999998</v>
      </c>
      <c r="C1819" s="2">
        <v>-153.09168333333335</v>
      </c>
      <c r="D1819" s="149" t="s">
        <v>4132</v>
      </c>
    </row>
    <row r="1820" spans="1:4" ht="11.25">
      <c r="A1820" s="1" t="s">
        <v>3675</v>
      </c>
      <c r="B1820" s="2">
        <v>-39.42001666666666</v>
      </c>
      <c r="C1820" s="2">
        <v>-163.00001666666668</v>
      </c>
      <c r="D1820" s="149" t="s">
        <v>3676</v>
      </c>
    </row>
    <row r="1821" spans="1:4" ht="11.25">
      <c r="A1821" s="1" t="s">
        <v>571</v>
      </c>
      <c r="B1821" s="2">
        <v>-31.466683333333336</v>
      </c>
      <c r="C1821" s="2">
        <v>-151.12501666666665</v>
      </c>
      <c r="D1821" s="149" t="s">
        <v>3624</v>
      </c>
    </row>
    <row r="1822" spans="1:4" ht="11.25">
      <c r="A1822" s="1" t="s">
        <v>3677</v>
      </c>
      <c r="B1822" s="2">
        <v>-17.146683333333335</v>
      </c>
      <c r="C1822" s="2">
        <v>-120.69168333333333</v>
      </c>
      <c r="D1822" s="149" t="s">
        <v>3678</v>
      </c>
    </row>
    <row r="1823" spans="1:4" ht="11.25">
      <c r="A1823" s="1" t="s">
        <v>572</v>
      </c>
      <c r="B1823" s="2">
        <v>-34.48335</v>
      </c>
      <c r="C1823" s="2">
        <v>-139.00001666666668</v>
      </c>
      <c r="D1823" s="149" t="s">
        <v>6408</v>
      </c>
    </row>
    <row r="1824" spans="1:4" ht="11.25">
      <c r="A1824" s="1" t="s">
        <v>3679</v>
      </c>
      <c r="B1824" s="2">
        <v>-30.08335</v>
      </c>
      <c r="C1824" s="2">
        <v>-118.18335</v>
      </c>
      <c r="D1824" s="149" t="s">
        <v>3680</v>
      </c>
    </row>
    <row r="1825" spans="1:4" ht="11.25">
      <c r="A1825" s="1" t="s">
        <v>3681</v>
      </c>
      <c r="B1825" s="2">
        <v>-15.00835</v>
      </c>
      <c r="C1825" s="2">
        <v>-130.97168333333335</v>
      </c>
      <c r="D1825" s="149" t="s">
        <v>3682</v>
      </c>
    </row>
    <row r="1826" spans="1:4" ht="11.25">
      <c r="A1826" s="1" t="s">
        <v>6351</v>
      </c>
      <c r="B1826" s="2">
        <v>-34.95113333333334</v>
      </c>
      <c r="C1826" s="2">
        <v>-150.52973333333333</v>
      </c>
      <c r="D1826" s="149" t="s">
        <v>2658</v>
      </c>
    </row>
    <row r="1827" spans="1:4" ht="11.25">
      <c r="A1827" s="1" t="s">
        <v>6352</v>
      </c>
      <c r="B1827" s="2">
        <v>-34.95001666666667</v>
      </c>
      <c r="C1827" s="2">
        <v>-150.53334999999998</v>
      </c>
      <c r="D1827" s="149" t="s">
        <v>2658</v>
      </c>
    </row>
    <row r="1828" spans="1:4" ht="11.25">
      <c r="A1828" s="1" t="s">
        <v>6353</v>
      </c>
      <c r="B1828" s="2">
        <v>-23.42085</v>
      </c>
      <c r="C1828" s="2">
        <v>-119.80306666666668</v>
      </c>
      <c r="D1828" s="149" t="s">
        <v>4952</v>
      </c>
    </row>
    <row r="1829" spans="1:4" ht="11.25">
      <c r="A1829" s="1" t="s">
        <v>4953</v>
      </c>
      <c r="B1829" s="2">
        <v>-23.418066666666668</v>
      </c>
      <c r="C1829" s="2">
        <v>-119.79751666666667</v>
      </c>
      <c r="D1829" s="149" t="s">
        <v>4952</v>
      </c>
    </row>
    <row r="1830" spans="1:4" ht="11.25">
      <c r="A1830" s="1" t="s">
        <v>4954</v>
      </c>
      <c r="B1830" s="2">
        <v>-23.42085</v>
      </c>
      <c r="C1830" s="2">
        <v>-119.80306666666668</v>
      </c>
      <c r="D1830" s="149" t="s">
        <v>4952</v>
      </c>
    </row>
    <row r="1831" spans="1:4" ht="11.25">
      <c r="A1831" s="1" t="s">
        <v>4955</v>
      </c>
      <c r="B1831" s="2">
        <v>-34.9689</v>
      </c>
      <c r="C1831" s="2">
        <v>-143.2328</v>
      </c>
      <c r="D1831" s="149" t="s">
        <v>7618</v>
      </c>
    </row>
    <row r="1832" spans="1:4" ht="11.25">
      <c r="A1832" s="1" t="s">
        <v>7619</v>
      </c>
      <c r="B1832" s="2">
        <v>-31.552233333333334</v>
      </c>
      <c r="C1832" s="2">
        <v>-147.19473333333332</v>
      </c>
      <c r="D1832" s="149" t="s">
        <v>7620</v>
      </c>
    </row>
    <row r="1833" spans="1:4" ht="11.25">
      <c r="A1833" s="1" t="s">
        <v>573</v>
      </c>
      <c r="B1833" s="2">
        <v>-42.30001666666667</v>
      </c>
      <c r="C1833" s="2">
        <v>-147.36668333333333</v>
      </c>
      <c r="D1833" s="149" t="s">
        <v>6409</v>
      </c>
    </row>
    <row r="1834" spans="1:4" ht="11.25">
      <c r="A1834" s="1" t="s">
        <v>574</v>
      </c>
      <c r="B1834" s="2">
        <v>-31.895016666666663</v>
      </c>
      <c r="C1834" s="2">
        <v>-115.75501666666668</v>
      </c>
      <c r="D1834" s="149" t="s">
        <v>6410</v>
      </c>
    </row>
    <row r="1835" spans="1:4" ht="11.25">
      <c r="A1835" s="1" t="s">
        <v>575</v>
      </c>
      <c r="B1835" s="2">
        <v>-28.966683333333336</v>
      </c>
      <c r="C1835" s="2">
        <v>-132.00001666666668</v>
      </c>
      <c r="D1835" s="149" t="s">
        <v>6411</v>
      </c>
    </row>
    <row r="1836" spans="1:4" ht="11.25">
      <c r="A1836" s="1" t="s">
        <v>313</v>
      </c>
      <c r="B1836" s="2">
        <v>-35.25001666666667</v>
      </c>
      <c r="C1836" s="2">
        <v>-149.10001666666668</v>
      </c>
      <c r="D1836" s="149" t="s">
        <v>1825</v>
      </c>
    </row>
    <row r="1837" spans="1:4" ht="11.25">
      <c r="A1837" s="1" t="s">
        <v>314</v>
      </c>
      <c r="B1837" s="2">
        <v>-22.43335</v>
      </c>
      <c r="C1837" s="2">
        <v>-148.63335</v>
      </c>
      <c r="D1837" s="149" t="s">
        <v>1826</v>
      </c>
    </row>
    <row r="1838" spans="1:4" ht="11.25">
      <c r="A1838" s="1" t="s">
        <v>158</v>
      </c>
      <c r="B1838" s="2">
        <v>-32.815016666666665</v>
      </c>
      <c r="C1838" s="2">
        <v>-117.15501666666668</v>
      </c>
      <c r="D1838" s="149" t="s">
        <v>159</v>
      </c>
    </row>
    <row r="1839" spans="1:4" ht="11.25">
      <c r="A1839" s="1" t="s">
        <v>160</v>
      </c>
      <c r="B1839" s="2">
        <v>-11.146683333333334</v>
      </c>
      <c r="C1839" s="2">
        <v>-130.49335</v>
      </c>
      <c r="D1839" s="149" t="s">
        <v>161</v>
      </c>
    </row>
    <row r="1840" spans="1:4" ht="11.25">
      <c r="A1840" s="1" t="s">
        <v>162</v>
      </c>
      <c r="B1840" s="2">
        <v>-34.09001666666666</v>
      </c>
      <c r="C1840" s="2">
        <v>-150.51835000000003</v>
      </c>
      <c r="D1840" s="149" t="s">
        <v>163</v>
      </c>
    </row>
    <row r="1841" spans="1:4" ht="11.25">
      <c r="A1841" s="1" t="s">
        <v>315</v>
      </c>
      <c r="B1841" s="2">
        <v>-34.27001666666667</v>
      </c>
      <c r="C1841" s="2">
        <v>-138.5416833333333</v>
      </c>
      <c r="D1841" s="149" t="s">
        <v>1827</v>
      </c>
    </row>
    <row r="1842" spans="1:4" ht="11.25">
      <c r="A1842" s="1" t="s">
        <v>316</v>
      </c>
      <c r="B1842" s="2">
        <v>-27.88335</v>
      </c>
      <c r="C1842" s="2">
        <v>-153.31668333333334</v>
      </c>
      <c r="D1842" s="149" t="s">
        <v>1828</v>
      </c>
    </row>
    <row r="1843" spans="1:4" ht="11.25">
      <c r="A1843" s="1" t="s">
        <v>317</v>
      </c>
      <c r="B1843" s="2">
        <v>-27.480016666666668</v>
      </c>
      <c r="C1843" s="2">
        <v>-153.06668333333332</v>
      </c>
      <c r="D1843" s="149" t="s">
        <v>1829</v>
      </c>
    </row>
    <row r="1844" spans="1:4" ht="11.25">
      <c r="A1844" s="1" t="s">
        <v>318</v>
      </c>
      <c r="B1844" s="2">
        <v>-34.775016666666666</v>
      </c>
      <c r="C1844" s="2">
        <v>-138.48335</v>
      </c>
      <c r="D1844" s="149" t="s">
        <v>1830</v>
      </c>
    </row>
    <row r="1845" spans="1:4" ht="11.25">
      <c r="A1845" s="1" t="s">
        <v>319</v>
      </c>
      <c r="B1845" s="2">
        <v>-33.86834999999999</v>
      </c>
      <c r="C1845" s="2">
        <v>-150.83001666666667</v>
      </c>
      <c r="D1845" s="149" t="s">
        <v>1831</v>
      </c>
    </row>
    <row r="1846" spans="1:4" ht="11.25">
      <c r="A1846" s="1" t="s">
        <v>164</v>
      </c>
      <c r="B1846" s="2">
        <v>-32.478350000000006</v>
      </c>
      <c r="C1846" s="2">
        <v>-137.30335</v>
      </c>
      <c r="D1846" s="149" t="s">
        <v>165</v>
      </c>
    </row>
    <row r="1847" spans="1:4" ht="11.25">
      <c r="A1847" s="1" t="s">
        <v>166</v>
      </c>
      <c r="B1847" s="2">
        <v>-31.86501666666667</v>
      </c>
      <c r="C1847" s="2">
        <v>-148.65335</v>
      </c>
      <c r="D1847" s="149" t="s">
        <v>167</v>
      </c>
    </row>
    <row r="1848" spans="1:4" ht="11.25">
      <c r="A1848" s="1" t="s">
        <v>7621</v>
      </c>
      <c r="B1848" s="2">
        <v>-27.40001666666667</v>
      </c>
      <c r="C1848" s="2">
        <v>-151.73751666666666</v>
      </c>
      <c r="D1848" s="149" t="s">
        <v>2664</v>
      </c>
    </row>
    <row r="1849" spans="1:4" ht="11.25">
      <c r="A1849" s="1" t="s">
        <v>7622</v>
      </c>
      <c r="B1849" s="2">
        <v>-27.4214</v>
      </c>
      <c r="C1849" s="2">
        <v>-151.73723333333334</v>
      </c>
      <c r="D1849" s="149" t="s">
        <v>2664</v>
      </c>
    </row>
    <row r="1850" spans="1:4" ht="11.25">
      <c r="A1850" s="1" t="s">
        <v>7623</v>
      </c>
      <c r="B1850" s="2">
        <v>-27.40001666666667</v>
      </c>
      <c r="C1850" s="2">
        <v>-151.73751666666666</v>
      </c>
      <c r="D1850" s="149" t="s">
        <v>2664</v>
      </c>
    </row>
    <row r="1851" spans="1:4" ht="11.25">
      <c r="A1851" s="1" t="s">
        <v>320</v>
      </c>
      <c r="B1851" s="2">
        <v>-22.933349999999997</v>
      </c>
      <c r="C1851" s="2">
        <v>-141.86668333333336</v>
      </c>
      <c r="D1851" s="149" t="s">
        <v>1832</v>
      </c>
    </row>
    <row r="1852" spans="1:4" ht="11.25">
      <c r="A1852" s="1" t="s">
        <v>168</v>
      </c>
      <c r="B1852" s="2">
        <v>-21.186683333333335</v>
      </c>
      <c r="C1852" s="2">
        <v>-147.22835</v>
      </c>
      <c r="D1852" s="149" t="s">
        <v>169</v>
      </c>
    </row>
    <row r="1853" spans="1:4" ht="11.25">
      <c r="A1853" s="1" t="s">
        <v>5051</v>
      </c>
      <c r="B1853" s="2">
        <v>-25.085016666666668</v>
      </c>
      <c r="C1853" s="2">
        <v>-147.50501666666668</v>
      </c>
      <c r="D1853" s="149" t="s">
        <v>5343</v>
      </c>
    </row>
    <row r="1854" spans="1:4" ht="11.25">
      <c r="A1854" s="1" t="s">
        <v>5344</v>
      </c>
      <c r="B1854" s="2">
        <v>-35.65001666666666</v>
      </c>
      <c r="C1854" s="2">
        <v>-163.00001666666668</v>
      </c>
      <c r="D1854" s="149" t="s">
        <v>377</v>
      </c>
    </row>
    <row r="1855" spans="1:4" ht="11.25">
      <c r="A1855" s="1" t="s">
        <v>7624</v>
      </c>
      <c r="B1855" s="2">
        <v>-21.666400000000003</v>
      </c>
      <c r="C1855" s="2">
        <v>-115.11196666666666</v>
      </c>
      <c r="D1855" s="149" t="s">
        <v>7625</v>
      </c>
    </row>
    <row r="1856" spans="1:4" ht="11.25">
      <c r="A1856" s="1" t="s">
        <v>378</v>
      </c>
      <c r="B1856" s="2">
        <v>-42.415016666666666</v>
      </c>
      <c r="C1856" s="2">
        <v>-163.00001666666668</v>
      </c>
      <c r="D1856" s="149" t="s">
        <v>379</v>
      </c>
    </row>
    <row r="1857" spans="1:4" ht="11.25">
      <c r="A1857" s="1" t="s">
        <v>321</v>
      </c>
      <c r="B1857" s="2">
        <v>-33.888349999999996</v>
      </c>
      <c r="C1857" s="2">
        <v>-151.26168333333337</v>
      </c>
      <c r="D1857" s="149" t="s">
        <v>1833</v>
      </c>
    </row>
    <row r="1858" spans="1:4" ht="11.25">
      <c r="A1858" s="1" t="s">
        <v>380</v>
      </c>
      <c r="B1858" s="2">
        <v>-23.63835</v>
      </c>
      <c r="C1858" s="2">
        <v>-146.06835</v>
      </c>
      <c r="D1858" s="149" t="s">
        <v>381</v>
      </c>
    </row>
    <row r="1859" spans="1:4" ht="11.25">
      <c r="A1859" s="1" t="s">
        <v>382</v>
      </c>
      <c r="B1859" s="2">
        <v>-15.186683333333333</v>
      </c>
      <c r="C1859" s="2">
        <v>-117.02835</v>
      </c>
      <c r="D1859" s="149" t="s">
        <v>383</v>
      </c>
    </row>
    <row r="1860" spans="1:4" ht="11.25">
      <c r="A1860" s="1" t="s">
        <v>384</v>
      </c>
      <c r="B1860" s="2">
        <v>-31.71835</v>
      </c>
      <c r="C1860" s="2">
        <v>-116.44668333333334</v>
      </c>
      <c r="D1860" s="149" t="s">
        <v>920</v>
      </c>
    </row>
    <row r="1861" spans="1:4" ht="11.25">
      <c r="A1861" s="1" t="s">
        <v>921</v>
      </c>
      <c r="B1861" s="2">
        <v>-28.176683333333337</v>
      </c>
      <c r="C1861" s="2">
        <v>-152.4216833333333</v>
      </c>
      <c r="D1861" s="149" t="s">
        <v>922</v>
      </c>
    </row>
    <row r="1862" spans="1:4" ht="11.25">
      <c r="A1862" s="1" t="s">
        <v>923</v>
      </c>
      <c r="B1862" s="2">
        <v>-22.86501666666667</v>
      </c>
      <c r="C1862" s="2">
        <v>-144.77168333333333</v>
      </c>
      <c r="D1862" s="149" t="s">
        <v>3106</v>
      </c>
    </row>
    <row r="1863" spans="1:4" ht="11.25">
      <c r="A1863" s="1" t="s">
        <v>3107</v>
      </c>
      <c r="B1863" s="2">
        <v>-28.985016666666667</v>
      </c>
      <c r="C1863" s="2">
        <v>-147.23001666666667</v>
      </c>
      <c r="D1863" s="149" t="s">
        <v>3108</v>
      </c>
    </row>
    <row r="1864" spans="1:4" ht="11.25">
      <c r="A1864" s="1" t="s">
        <v>3109</v>
      </c>
      <c r="B1864" s="2">
        <v>-12.000016666666665</v>
      </c>
      <c r="C1864" s="2">
        <v>-120.87835000000001</v>
      </c>
      <c r="D1864" s="149" t="s">
        <v>3110</v>
      </c>
    </row>
    <row r="1865" spans="1:4" ht="11.25">
      <c r="A1865" s="1" t="s">
        <v>7626</v>
      </c>
      <c r="B1865" s="2">
        <v>-27.554733333333335</v>
      </c>
      <c r="C1865" s="2">
        <v>-135.44168333333332</v>
      </c>
      <c r="D1865" s="149" t="s">
        <v>7627</v>
      </c>
    </row>
    <row r="1866" spans="1:4" ht="11.25">
      <c r="A1866" s="1" t="s">
        <v>7628</v>
      </c>
      <c r="B1866" s="2">
        <v>-28.10418333333333</v>
      </c>
      <c r="C1866" s="2">
        <v>-140.19973333333334</v>
      </c>
      <c r="D1866" s="149" t="s">
        <v>7629</v>
      </c>
    </row>
    <row r="1867" spans="1:4" ht="11.25">
      <c r="A1867" s="1" t="s">
        <v>7630</v>
      </c>
      <c r="B1867" s="2">
        <v>-28.104466666666667</v>
      </c>
      <c r="C1867" s="2">
        <v>-140.1991833333333</v>
      </c>
      <c r="D1867" s="149" t="s">
        <v>7629</v>
      </c>
    </row>
    <row r="1868" spans="1:4" ht="11.25">
      <c r="A1868" s="1" t="s">
        <v>322</v>
      </c>
      <c r="B1868" s="2">
        <v>-24.091683333333332</v>
      </c>
      <c r="C1868" s="2">
        <v>-134.00335</v>
      </c>
      <c r="D1868" s="149" t="s">
        <v>1834</v>
      </c>
    </row>
    <row r="1869" spans="1:4" ht="11.25">
      <c r="A1869" s="1" t="s">
        <v>3111</v>
      </c>
      <c r="B1869" s="2">
        <v>-8.85835</v>
      </c>
      <c r="C1869" s="2">
        <v>-138.06668333333332</v>
      </c>
      <c r="D1869" s="149" t="s">
        <v>3112</v>
      </c>
    </row>
    <row r="1870" spans="1:4" ht="11.25">
      <c r="A1870" s="1" t="s">
        <v>323</v>
      </c>
      <c r="B1870" s="2">
        <v>-33.85668333333333</v>
      </c>
      <c r="C1870" s="2">
        <v>-151.20835</v>
      </c>
      <c r="D1870" s="149" t="s">
        <v>1008</v>
      </c>
    </row>
    <row r="1871" spans="1:4" ht="11.25">
      <c r="A1871" s="1" t="s">
        <v>324</v>
      </c>
      <c r="B1871" s="2">
        <v>-33.70668333333334</v>
      </c>
      <c r="C1871" s="2">
        <v>-150.72335</v>
      </c>
      <c r="D1871" s="149" t="s">
        <v>1009</v>
      </c>
    </row>
    <row r="1872" spans="1:4" ht="11.25">
      <c r="A1872" s="1" t="s">
        <v>3113</v>
      </c>
      <c r="B1872" s="2">
        <v>-34.40168333333334</v>
      </c>
      <c r="C1872" s="2">
        <v>-151.88834999999997</v>
      </c>
      <c r="D1872" s="149" t="s">
        <v>3114</v>
      </c>
    </row>
    <row r="1873" spans="1:4" ht="11.25">
      <c r="A1873" s="1" t="s">
        <v>325</v>
      </c>
      <c r="B1873" s="2">
        <v>-11.300016666666666</v>
      </c>
      <c r="C1873" s="2">
        <v>-142.81668333333334</v>
      </c>
      <c r="D1873" s="149" t="s">
        <v>1010</v>
      </c>
    </row>
    <row r="1874" spans="1:4" ht="11.25">
      <c r="A1874" s="1" t="s">
        <v>7631</v>
      </c>
      <c r="B1874" s="2">
        <v>-33.38306666666667</v>
      </c>
      <c r="C1874" s="2">
        <v>-149.12446666666668</v>
      </c>
      <c r="D1874" s="149" t="s">
        <v>7632</v>
      </c>
    </row>
    <row r="1875" spans="1:4" ht="11.25">
      <c r="A1875" s="1" t="s">
        <v>326</v>
      </c>
      <c r="B1875" s="2">
        <v>-31.88335</v>
      </c>
      <c r="C1875" s="2">
        <v>-116.76668333333333</v>
      </c>
      <c r="D1875" s="149" t="s">
        <v>1011</v>
      </c>
    </row>
    <row r="1876" spans="1:4" ht="11.25">
      <c r="A1876" s="1" t="s">
        <v>327</v>
      </c>
      <c r="B1876" s="2">
        <v>-32.73335</v>
      </c>
      <c r="C1876" s="2">
        <v>-117.16668333333332</v>
      </c>
      <c r="D1876" s="149" t="s">
        <v>1012</v>
      </c>
    </row>
    <row r="1877" spans="1:4" ht="11.25">
      <c r="A1877" s="1" t="s">
        <v>3115</v>
      </c>
      <c r="B1877" s="2">
        <v>-28.07501666666667</v>
      </c>
      <c r="C1877" s="2">
        <v>-141.53835</v>
      </c>
      <c r="D1877" s="149" t="s">
        <v>3116</v>
      </c>
    </row>
    <row r="1878" spans="1:4" ht="11.25">
      <c r="A1878" s="1" t="s">
        <v>328</v>
      </c>
      <c r="B1878" s="2">
        <v>-33.85001666666667</v>
      </c>
      <c r="C1878" s="2">
        <v>-151.25001666666668</v>
      </c>
      <c r="D1878" s="149" t="s">
        <v>2838</v>
      </c>
    </row>
    <row r="1879" spans="1:4" ht="11.25">
      <c r="A1879" s="1" t="s">
        <v>329</v>
      </c>
      <c r="B1879" s="2">
        <v>-33.79168333333333</v>
      </c>
      <c r="C1879" s="2">
        <v>-151.32835</v>
      </c>
      <c r="D1879" s="149" t="s">
        <v>3933</v>
      </c>
    </row>
    <row r="1880" spans="1:4" ht="11.25">
      <c r="A1880" s="1" t="s">
        <v>3117</v>
      </c>
      <c r="B1880" s="2">
        <v>-38.62001666666667</v>
      </c>
      <c r="C1880" s="2">
        <v>-160.3516833333333</v>
      </c>
      <c r="D1880" s="149" t="s">
        <v>3118</v>
      </c>
    </row>
    <row r="1881" spans="1:4" ht="11.25">
      <c r="A1881" s="1" t="s">
        <v>3119</v>
      </c>
      <c r="B1881" s="2">
        <v>-24.986683333333332</v>
      </c>
      <c r="C1881" s="2">
        <v>-149.25501666666665</v>
      </c>
      <c r="D1881" s="149" t="s">
        <v>3120</v>
      </c>
    </row>
    <row r="1882" spans="1:4" ht="11.25">
      <c r="A1882" s="1" t="s">
        <v>330</v>
      </c>
      <c r="B1882" s="2">
        <v>-26.40001666666667</v>
      </c>
      <c r="C1882" s="2">
        <v>-114.46668333333334</v>
      </c>
      <c r="D1882" s="149" t="s">
        <v>3934</v>
      </c>
    </row>
    <row r="1883" spans="1:4" ht="11.25">
      <c r="A1883" s="1" t="s">
        <v>3121</v>
      </c>
      <c r="B1883" s="2">
        <v>-37.24668333333333</v>
      </c>
      <c r="C1883" s="2">
        <v>-144.49001666666663</v>
      </c>
      <c r="D1883" s="149" t="s">
        <v>6012</v>
      </c>
    </row>
    <row r="1884" spans="1:4" ht="11.25">
      <c r="A1884" s="1" t="s">
        <v>331</v>
      </c>
      <c r="B1884" s="2">
        <v>-23.87501666666667</v>
      </c>
      <c r="C1884" s="2">
        <v>-133.47168333333332</v>
      </c>
      <c r="D1884" s="149" t="s">
        <v>3935</v>
      </c>
    </row>
    <row r="1885" spans="1:4" ht="11.25">
      <c r="A1885" s="1" t="s">
        <v>6013</v>
      </c>
      <c r="B1885" s="2">
        <v>-25.038349999999998</v>
      </c>
      <c r="C1885" s="2">
        <v>-119.16668333333332</v>
      </c>
      <c r="D1885" s="149" t="s">
        <v>6014</v>
      </c>
    </row>
    <row r="1886" spans="1:4" ht="11.25">
      <c r="A1886" s="1" t="s">
        <v>332</v>
      </c>
      <c r="B1886" s="2">
        <v>-33.55168333333333</v>
      </c>
      <c r="C1886" s="2">
        <v>-151.26334999999997</v>
      </c>
      <c r="D1886" s="149" t="s">
        <v>5089</v>
      </c>
    </row>
    <row r="1887" spans="1:4" ht="11.25">
      <c r="A1887" s="1" t="s">
        <v>7633</v>
      </c>
      <c r="B1887" s="2">
        <v>-32.5264</v>
      </c>
      <c r="C1887" s="2">
        <v>-137.70113333333333</v>
      </c>
      <c r="D1887" s="149" t="s">
        <v>7634</v>
      </c>
    </row>
    <row r="1888" spans="1:4" ht="11.25">
      <c r="A1888" s="1" t="s">
        <v>333</v>
      </c>
      <c r="B1888" s="2">
        <v>-34.85001666666667</v>
      </c>
      <c r="C1888" s="2">
        <v>-138.50001666666665</v>
      </c>
      <c r="D1888" s="149" t="s">
        <v>5090</v>
      </c>
    </row>
    <row r="1889" spans="1:9" ht="11.25">
      <c r="A1889" s="1" t="s">
        <v>7491</v>
      </c>
      <c r="B1889" s="2">
        <v>-22.05</v>
      </c>
      <c r="C1889" s="2">
        <v>-123.13333333333334</v>
      </c>
      <c r="D1889" s="149" t="s">
        <v>7492</v>
      </c>
      <c r="E1889" s="2">
        <v>1000</v>
      </c>
      <c r="F1889" s="2" t="s">
        <v>1308</v>
      </c>
      <c r="G1889" s="2" t="s">
        <v>1309</v>
      </c>
      <c r="H1889" s="2" t="s">
        <v>7493</v>
      </c>
      <c r="I1889" s="2" t="s">
        <v>2403</v>
      </c>
    </row>
    <row r="1890" spans="1:4" ht="11.25">
      <c r="A1890" s="1" t="s">
        <v>6015</v>
      </c>
      <c r="B1890" s="2">
        <v>-11.635016666666667</v>
      </c>
      <c r="C1890" s="2">
        <v>-78.44335</v>
      </c>
      <c r="D1890" s="149" t="s">
        <v>6016</v>
      </c>
    </row>
    <row r="1891" spans="1:4" ht="11.25">
      <c r="A1891" s="1" t="s">
        <v>6017</v>
      </c>
      <c r="B1891" s="2">
        <v>-34.976683333333334</v>
      </c>
      <c r="C1891" s="2">
        <v>-140.35001666666668</v>
      </c>
      <c r="D1891" s="149" t="s">
        <v>6018</v>
      </c>
    </row>
    <row r="1892" spans="1:4" ht="11.25">
      <c r="A1892" s="1" t="s">
        <v>6019</v>
      </c>
      <c r="B1892" s="2">
        <v>-21.343349999999997</v>
      </c>
      <c r="C1892" s="2">
        <v>-116.32168333333334</v>
      </c>
      <c r="D1892" s="149" t="s">
        <v>6020</v>
      </c>
    </row>
    <row r="1893" spans="1:4" ht="11.25">
      <c r="A1893" s="1" t="s">
        <v>6021</v>
      </c>
      <c r="B1893" s="2">
        <v>-33.29168333333333</v>
      </c>
      <c r="C1893" s="2">
        <v>-149.80668333333335</v>
      </c>
      <c r="D1893" s="149" t="s">
        <v>6022</v>
      </c>
    </row>
    <row r="1894" spans="1:4" ht="11.25">
      <c r="A1894" s="1" t="s">
        <v>1096</v>
      </c>
      <c r="B1894" s="2">
        <v>-37.59501666666667</v>
      </c>
      <c r="C1894" s="2">
        <v>-145.25168333333335</v>
      </c>
      <c r="D1894" s="149" t="s">
        <v>1097</v>
      </c>
    </row>
    <row r="1895" spans="1:4" ht="11.25">
      <c r="A1895" s="1" t="s">
        <v>1098</v>
      </c>
      <c r="B1895" s="2">
        <v>-14.74335</v>
      </c>
      <c r="C1895" s="2">
        <v>-144.3316833333333</v>
      </c>
      <c r="D1895" s="149" t="s">
        <v>950</v>
      </c>
    </row>
    <row r="1896" spans="1:4" ht="11.25">
      <c r="A1896" s="1" t="s">
        <v>951</v>
      </c>
      <c r="B1896" s="2">
        <v>-17.04335</v>
      </c>
      <c r="C1896" s="2">
        <v>-124.62168333333332</v>
      </c>
      <c r="D1896" s="149" t="s">
        <v>952</v>
      </c>
    </row>
    <row r="1897" spans="1:4" ht="11.25">
      <c r="A1897" s="1" t="s">
        <v>953</v>
      </c>
      <c r="B1897" s="2">
        <v>-28.580016666666666</v>
      </c>
      <c r="C1897" s="2">
        <v>-152.54835000000003</v>
      </c>
      <c r="D1897" s="149" t="s">
        <v>954</v>
      </c>
    </row>
    <row r="1898" spans="1:4" ht="11.25">
      <c r="A1898" s="1" t="s">
        <v>955</v>
      </c>
      <c r="B1898" s="2">
        <v>-31.976683333333337</v>
      </c>
      <c r="C1898" s="2">
        <v>-115.83835</v>
      </c>
      <c r="D1898" s="149" t="s">
        <v>956</v>
      </c>
    </row>
    <row r="1899" spans="1:4" ht="11.25">
      <c r="A1899" s="1" t="s">
        <v>957</v>
      </c>
      <c r="B1899" s="2">
        <v>-37.57335</v>
      </c>
      <c r="C1899" s="2">
        <v>-145.03501666666665</v>
      </c>
      <c r="D1899" s="149" t="s">
        <v>958</v>
      </c>
    </row>
    <row r="1900" spans="1:4" ht="11.25">
      <c r="A1900" s="1" t="s">
        <v>959</v>
      </c>
      <c r="B1900" s="2">
        <v>-30.441683333333334</v>
      </c>
      <c r="C1900" s="2">
        <v>-115.99501666666666</v>
      </c>
      <c r="D1900" s="149" t="s">
        <v>960</v>
      </c>
    </row>
    <row r="1901" spans="1:4" ht="11.25">
      <c r="A1901" s="1" t="s">
        <v>334</v>
      </c>
      <c r="B1901" s="2">
        <v>-28.166683333333335</v>
      </c>
      <c r="C1901" s="2">
        <v>-153.26668333333333</v>
      </c>
      <c r="D1901" s="149" t="s">
        <v>5091</v>
      </c>
    </row>
    <row r="1902" spans="1:4" ht="11.25">
      <c r="A1902" s="1" t="s">
        <v>7635</v>
      </c>
      <c r="B1902" s="2">
        <v>-23.172516666666667</v>
      </c>
      <c r="C1902" s="2">
        <v>-117.73696666666666</v>
      </c>
      <c r="D1902" s="149" t="s">
        <v>7636</v>
      </c>
    </row>
    <row r="1903" spans="1:4" ht="11.25">
      <c r="A1903" s="1" t="s">
        <v>7637</v>
      </c>
      <c r="B1903" s="2">
        <v>-23.178900000000002</v>
      </c>
      <c r="C1903" s="2">
        <v>-117.74251666666666</v>
      </c>
      <c r="D1903" s="149" t="s">
        <v>7636</v>
      </c>
    </row>
    <row r="1904" spans="1:4" ht="11.25">
      <c r="A1904" s="1" t="s">
        <v>7638</v>
      </c>
      <c r="B1904" s="2">
        <v>-23.172516666666667</v>
      </c>
      <c r="C1904" s="2">
        <v>-117.73696666666666</v>
      </c>
      <c r="D1904" s="149" t="s">
        <v>7636</v>
      </c>
    </row>
    <row r="1905" spans="1:4" ht="11.25">
      <c r="A1905" s="1" t="s">
        <v>335</v>
      </c>
      <c r="B1905" s="2">
        <v>-19.183349999999997</v>
      </c>
      <c r="C1905" s="2">
        <v>-146.68335</v>
      </c>
      <c r="D1905" s="149" t="s">
        <v>5092</v>
      </c>
    </row>
    <row r="1906" spans="1:4" ht="11.25">
      <c r="A1906" s="1" t="s">
        <v>336</v>
      </c>
      <c r="B1906" s="2">
        <v>-14.333350000000001</v>
      </c>
      <c r="C1906" s="2">
        <v>-144.11668333333333</v>
      </c>
      <c r="D1906" s="149" t="s">
        <v>5093</v>
      </c>
    </row>
    <row r="1907" spans="1:4" ht="11.25">
      <c r="A1907" s="1" t="s">
        <v>337</v>
      </c>
      <c r="B1907" s="2">
        <v>-25.23335</v>
      </c>
      <c r="C1907" s="2">
        <v>-150.90001666666666</v>
      </c>
      <c r="D1907" s="149" t="s">
        <v>5094</v>
      </c>
    </row>
    <row r="1908" spans="1:4" ht="11.25">
      <c r="A1908" s="1" t="s">
        <v>338</v>
      </c>
      <c r="B1908" s="2">
        <v>-27.305016666666667</v>
      </c>
      <c r="C1908" s="2">
        <v>-152.1200166666667</v>
      </c>
      <c r="D1908" s="149" t="s">
        <v>5862</v>
      </c>
    </row>
    <row r="1909" spans="1:4" ht="11.25">
      <c r="A1909" s="1" t="s">
        <v>7639</v>
      </c>
      <c r="B1909" s="2">
        <v>-37.928349999999995</v>
      </c>
      <c r="C1909" s="2">
        <v>-144.75501666666668</v>
      </c>
      <c r="D1909" s="149" t="s">
        <v>7640</v>
      </c>
    </row>
    <row r="1910" spans="1:4" ht="11.25">
      <c r="A1910" s="1" t="s">
        <v>339</v>
      </c>
      <c r="B1910" s="2">
        <v>-31.941683333333334</v>
      </c>
      <c r="C1910" s="2">
        <v>-115.85668333333334</v>
      </c>
      <c r="D1910" s="149" t="s">
        <v>5863</v>
      </c>
    </row>
    <row r="1911" spans="1:4" ht="11.25">
      <c r="A1911" s="1" t="s">
        <v>340</v>
      </c>
      <c r="B1911" s="2">
        <v>-16.750016666666664</v>
      </c>
      <c r="C1911" s="2">
        <v>-145.66668333333334</v>
      </c>
      <c r="D1911" s="149" t="s">
        <v>7164</v>
      </c>
    </row>
    <row r="1912" spans="1:4" ht="11.25">
      <c r="A1912" s="1" t="s">
        <v>7641</v>
      </c>
      <c r="B1912" s="2">
        <v>-20.376683333333332</v>
      </c>
      <c r="C1912" s="2">
        <v>-118.62056666666666</v>
      </c>
      <c r="D1912" s="149" t="s">
        <v>7642</v>
      </c>
    </row>
    <row r="1913" spans="1:4" ht="11.25">
      <c r="A1913" s="1" t="s">
        <v>7643</v>
      </c>
      <c r="B1913" s="2">
        <v>-20.38918333333333</v>
      </c>
      <c r="C1913" s="2">
        <v>-118.64251666666667</v>
      </c>
      <c r="D1913" s="149" t="s">
        <v>7642</v>
      </c>
    </row>
    <row r="1914" spans="1:4" ht="11.25">
      <c r="A1914" s="1" t="s">
        <v>341</v>
      </c>
      <c r="B1914" s="2">
        <v>-22.25001666666667</v>
      </c>
      <c r="C1914" s="2">
        <v>-148.18335</v>
      </c>
      <c r="D1914" s="149" t="s">
        <v>7165</v>
      </c>
    </row>
    <row r="1915" spans="1:4" ht="11.25">
      <c r="A1915" s="1" t="s">
        <v>342</v>
      </c>
      <c r="B1915" s="2">
        <v>-43.333349999999996</v>
      </c>
      <c r="C1915" s="2">
        <v>-145.88335</v>
      </c>
      <c r="D1915" s="149" t="s">
        <v>7166</v>
      </c>
    </row>
    <row r="1916" spans="1:4" ht="11.25">
      <c r="A1916" s="1" t="s">
        <v>7644</v>
      </c>
      <c r="B1916" s="2">
        <v>-20.37835</v>
      </c>
      <c r="C1916" s="2">
        <v>-118.62279999999998</v>
      </c>
      <c r="D1916" s="149" t="s">
        <v>7642</v>
      </c>
    </row>
    <row r="1917" spans="1:4" ht="11.25">
      <c r="A1917" s="1" t="s">
        <v>961</v>
      </c>
      <c r="B1917" s="2">
        <v>-12.385016666666665</v>
      </c>
      <c r="C1917" s="2">
        <v>-138.17835</v>
      </c>
      <c r="D1917" s="149" t="s">
        <v>962</v>
      </c>
    </row>
    <row r="1918" spans="1:4" ht="11.25">
      <c r="A1918" s="1" t="s">
        <v>963</v>
      </c>
      <c r="B1918" s="2">
        <v>-36.01668333333333</v>
      </c>
      <c r="C1918" s="2">
        <v>-149.51001666666664</v>
      </c>
      <c r="D1918" s="149" t="s">
        <v>964</v>
      </c>
    </row>
    <row r="1919" spans="1:4" ht="11.25">
      <c r="A1919" s="1" t="s">
        <v>7645</v>
      </c>
      <c r="B1919" s="2">
        <v>-31.654466666666664</v>
      </c>
      <c r="C1919" s="2">
        <v>-116.0189</v>
      </c>
      <c r="D1919" s="149" t="s">
        <v>2667</v>
      </c>
    </row>
    <row r="1920" spans="1:4" ht="11.25">
      <c r="A1920" s="1" t="s">
        <v>343</v>
      </c>
      <c r="B1920" s="2">
        <v>-33.95001666666667</v>
      </c>
      <c r="C1920" s="2">
        <v>-134.26668333333333</v>
      </c>
      <c r="D1920" s="149" t="s">
        <v>7167</v>
      </c>
    </row>
    <row r="1921" spans="1:4" ht="11.25">
      <c r="A1921" s="1" t="s">
        <v>7646</v>
      </c>
      <c r="B1921" s="2">
        <v>-31.673900000000003</v>
      </c>
      <c r="C1921" s="2">
        <v>-116.01751666666667</v>
      </c>
      <c r="D1921" s="149" t="s">
        <v>2667</v>
      </c>
    </row>
    <row r="1922" spans="1:4" ht="11.25">
      <c r="A1922" s="1" t="s">
        <v>965</v>
      </c>
      <c r="B1922" s="2">
        <v>-10.963350000000002</v>
      </c>
      <c r="C1922" s="2">
        <v>-140.17501666666666</v>
      </c>
      <c r="D1922" s="149" t="s">
        <v>7695</v>
      </c>
    </row>
    <row r="1923" spans="1:4" ht="11.25">
      <c r="A1923" s="1" t="s">
        <v>7696</v>
      </c>
      <c r="B1923" s="2">
        <v>-31.011683333333334</v>
      </c>
      <c r="C1923" s="2">
        <v>-148.0066833333333</v>
      </c>
      <c r="D1923" s="149" t="s">
        <v>7697</v>
      </c>
    </row>
    <row r="1924" spans="1:4" ht="11.25">
      <c r="A1924" s="1" t="s">
        <v>7647</v>
      </c>
      <c r="B1924" s="2">
        <v>-33.066966666666666</v>
      </c>
      <c r="C1924" s="2">
        <v>-151.6489</v>
      </c>
      <c r="D1924" s="149" t="s">
        <v>7648</v>
      </c>
    </row>
    <row r="1925" spans="1:4" ht="11.25">
      <c r="A1925" s="1" t="s">
        <v>344</v>
      </c>
      <c r="B1925" s="2">
        <v>-18.68335</v>
      </c>
      <c r="C1925" s="2">
        <v>-145.98335</v>
      </c>
      <c r="D1925" s="149" t="s">
        <v>7168</v>
      </c>
    </row>
    <row r="1926" spans="1:4" ht="11.25">
      <c r="A1926" s="1" t="s">
        <v>7698</v>
      </c>
      <c r="B1926" s="2">
        <v>-43.16168333333333</v>
      </c>
      <c r="C1926" s="2">
        <v>-150.93668333333332</v>
      </c>
      <c r="D1926" s="149" t="s">
        <v>7699</v>
      </c>
    </row>
    <row r="1927" spans="1:4" ht="11.25">
      <c r="A1927" s="1" t="s">
        <v>7700</v>
      </c>
      <c r="B1927" s="2">
        <v>-13.276683333333333</v>
      </c>
      <c r="C1927" s="2">
        <v>-75.00001666666667</v>
      </c>
      <c r="D1927" s="149" t="s">
        <v>7701</v>
      </c>
    </row>
    <row r="1928" spans="1:4" ht="11.25">
      <c r="A1928" s="1" t="s">
        <v>7702</v>
      </c>
      <c r="B1928" s="2">
        <v>-37.790016666666666</v>
      </c>
      <c r="C1928" s="2">
        <v>-144.97335</v>
      </c>
      <c r="D1928" s="149" t="s">
        <v>7703</v>
      </c>
    </row>
    <row r="1929" spans="1:4" ht="11.25">
      <c r="A1929" s="1" t="s">
        <v>7704</v>
      </c>
      <c r="B1929" s="2">
        <v>-37.92501666666667</v>
      </c>
      <c r="C1929" s="2">
        <v>-144.88501666666667</v>
      </c>
      <c r="D1929" s="149" t="s">
        <v>7705</v>
      </c>
    </row>
    <row r="1930" spans="1:4" ht="11.25">
      <c r="A1930" s="1" t="s">
        <v>345</v>
      </c>
      <c r="B1930" s="2">
        <v>-26.51668333333333</v>
      </c>
      <c r="C1930" s="2">
        <v>-153.10001666666668</v>
      </c>
      <c r="D1930" s="149" t="s">
        <v>7169</v>
      </c>
    </row>
    <row r="1931" spans="1:7" ht="11.25">
      <c r="A1931" s="1" t="s">
        <v>7484</v>
      </c>
      <c r="B1931" s="2">
        <v>-20.083333333333332</v>
      </c>
      <c r="C1931" s="2">
        <v>-123.95</v>
      </c>
      <c r="D1931" s="149" t="s">
        <v>7485</v>
      </c>
      <c r="E1931" s="2">
        <v>700</v>
      </c>
      <c r="F1931" s="2" t="s">
        <v>7486</v>
      </c>
      <c r="G1931" s="2" t="s">
        <v>7487</v>
      </c>
    </row>
    <row r="1932" spans="1:4" ht="11.25">
      <c r="A1932" s="1" t="s">
        <v>7706</v>
      </c>
      <c r="B1932" s="2">
        <v>-23.278350000000003</v>
      </c>
      <c r="C1932" s="2">
        <v>-118.58168333333334</v>
      </c>
      <c r="D1932" s="149" t="s">
        <v>7707</v>
      </c>
    </row>
    <row r="1933" spans="1:4" ht="11.25">
      <c r="A1933" s="1" t="s">
        <v>2800</v>
      </c>
      <c r="B1933" s="2">
        <v>-36.21001666666667</v>
      </c>
      <c r="C1933" s="2">
        <v>-139.51835000000003</v>
      </c>
      <c r="D1933" s="149" t="s">
        <v>2801</v>
      </c>
    </row>
    <row r="1934" spans="1:4" ht="11.25">
      <c r="A1934" s="1" t="s">
        <v>2802</v>
      </c>
      <c r="B1934" s="2">
        <v>-18.950016666666667</v>
      </c>
      <c r="C1934" s="2">
        <v>-146.02835</v>
      </c>
      <c r="D1934" s="149" t="s">
        <v>2803</v>
      </c>
    </row>
    <row r="1935" spans="1:4" ht="11.25">
      <c r="A1935" s="1" t="s">
        <v>2804</v>
      </c>
      <c r="B1935" s="2">
        <v>-20.355016666666668</v>
      </c>
      <c r="C1935" s="2">
        <v>-141.23168333333336</v>
      </c>
      <c r="D1935" s="149" t="s">
        <v>582</v>
      </c>
    </row>
    <row r="1936" spans="1:4" ht="11.25">
      <c r="A1936" s="1" t="s">
        <v>346</v>
      </c>
      <c r="B1936" s="2">
        <v>-33.73335</v>
      </c>
      <c r="C1936" s="2">
        <v>-151.06335</v>
      </c>
      <c r="D1936" s="149" t="s">
        <v>7170</v>
      </c>
    </row>
    <row r="1937" spans="1:4" ht="11.25">
      <c r="A1937" s="1" t="s">
        <v>583</v>
      </c>
      <c r="B1937" s="2">
        <v>-19.618349999999996</v>
      </c>
      <c r="C1937" s="2">
        <v>-145.21835000000002</v>
      </c>
      <c r="D1937" s="149" t="s">
        <v>584</v>
      </c>
    </row>
    <row r="1938" spans="1:4" ht="11.25">
      <c r="A1938" s="1" t="s">
        <v>347</v>
      </c>
      <c r="B1938" s="2">
        <v>-33.75835</v>
      </c>
      <c r="C1938" s="2">
        <v>-150.70001666666664</v>
      </c>
      <c r="D1938" s="149" t="s">
        <v>7171</v>
      </c>
    </row>
    <row r="1939" spans="1:4" ht="11.25">
      <c r="A1939" s="1" t="s">
        <v>585</v>
      </c>
      <c r="B1939" s="2">
        <v>-31.748350000000002</v>
      </c>
      <c r="C1939" s="2">
        <v>-116.74668333333332</v>
      </c>
      <c r="D1939" s="149" t="s">
        <v>586</v>
      </c>
    </row>
    <row r="1940" spans="1:4" ht="11.25">
      <c r="A1940" s="1" t="s">
        <v>587</v>
      </c>
      <c r="B1940" s="2">
        <v>-26.110016666666663</v>
      </c>
      <c r="C1940" s="2">
        <v>-141.65835</v>
      </c>
      <c r="D1940" s="149" t="s">
        <v>588</v>
      </c>
    </row>
    <row r="1941" spans="1:4" ht="11.25">
      <c r="A1941" s="1" t="s">
        <v>3516</v>
      </c>
      <c r="B1941" s="2">
        <v>-21.945016666666668</v>
      </c>
      <c r="C1941" s="2">
        <v>-134.01335000000003</v>
      </c>
      <c r="D1941" s="149" t="s">
        <v>3517</v>
      </c>
    </row>
    <row r="1942" spans="1:4" ht="11.25">
      <c r="A1942" s="1" t="s">
        <v>3518</v>
      </c>
      <c r="B1942" s="2">
        <v>-26.926683333333333</v>
      </c>
      <c r="C1942" s="2">
        <v>-152.87001666666666</v>
      </c>
      <c r="D1942" s="149" t="s">
        <v>123</v>
      </c>
    </row>
    <row r="1943" spans="1:4" ht="11.25">
      <c r="A1943" s="1" t="s">
        <v>124</v>
      </c>
      <c r="B1943" s="2">
        <v>-13.435016666666668</v>
      </c>
      <c r="C1943" s="2">
        <v>-128.19501666666665</v>
      </c>
      <c r="D1943" s="149" t="s">
        <v>125</v>
      </c>
    </row>
    <row r="1944" spans="1:4" ht="11.25">
      <c r="A1944" s="1" t="s">
        <v>105</v>
      </c>
      <c r="B1944" s="2">
        <v>-27.82835</v>
      </c>
      <c r="C1944" s="2">
        <v>-152.79668333333336</v>
      </c>
      <c r="D1944" s="149" t="s">
        <v>106</v>
      </c>
    </row>
    <row r="1945" spans="1:4" ht="11.25">
      <c r="A1945" s="1" t="s">
        <v>107</v>
      </c>
      <c r="B1945" s="2">
        <v>-17.070016666666668</v>
      </c>
      <c r="C1945" s="2">
        <v>-146.44168333333332</v>
      </c>
      <c r="D1945" s="149" t="s">
        <v>108</v>
      </c>
    </row>
    <row r="1946" spans="1:4" ht="11.25">
      <c r="A1946" s="1" t="s">
        <v>109</v>
      </c>
      <c r="B1946" s="2">
        <v>-17.931683333333336</v>
      </c>
      <c r="C1946" s="2">
        <v>-146.50168333333332</v>
      </c>
      <c r="D1946" s="149" t="s">
        <v>110</v>
      </c>
    </row>
    <row r="1947" spans="1:4" ht="11.25">
      <c r="A1947" s="1" t="s">
        <v>5966</v>
      </c>
      <c r="B1947" s="2">
        <v>-34.799733333333336</v>
      </c>
      <c r="C1947" s="2">
        <v>-138.61723333333333</v>
      </c>
      <c r="D1947" s="149" t="s">
        <v>5967</v>
      </c>
    </row>
    <row r="1948" spans="1:4" ht="11.25">
      <c r="A1948" s="1" t="s">
        <v>348</v>
      </c>
      <c r="B1948" s="2">
        <v>-17.04335</v>
      </c>
      <c r="C1948" s="2">
        <v>-145.76168333333334</v>
      </c>
      <c r="D1948" s="149" t="s">
        <v>7172</v>
      </c>
    </row>
    <row r="1949" spans="1:4" ht="11.25">
      <c r="A1949" s="1" t="s">
        <v>5968</v>
      </c>
      <c r="B1949" s="2">
        <v>-31.945016666666668</v>
      </c>
      <c r="C1949" s="2">
        <v>-115.95946666666667</v>
      </c>
      <c r="D1949" s="149" t="s">
        <v>1489</v>
      </c>
    </row>
    <row r="1950" spans="1:4" ht="11.25">
      <c r="A1950" s="1" t="s">
        <v>5969</v>
      </c>
      <c r="B1950" s="2">
        <v>-31.937516666666667</v>
      </c>
      <c r="C1950" s="2">
        <v>-115.95029999999998</v>
      </c>
      <c r="D1950" s="149" t="s">
        <v>1489</v>
      </c>
    </row>
    <row r="1951" spans="1:4" ht="11.25">
      <c r="A1951" s="1" t="s">
        <v>5970</v>
      </c>
      <c r="B1951" s="2">
        <v>-31.945016666666668</v>
      </c>
      <c r="C1951" s="2">
        <v>-115.95918333333333</v>
      </c>
      <c r="D1951" s="149" t="s">
        <v>1489</v>
      </c>
    </row>
    <row r="1952" spans="1:4" ht="11.25">
      <c r="A1952" s="1" t="s">
        <v>349</v>
      </c>
      <c r="B1952" s="2">
        <v>-32.03835</v>
      </c>
      <c r="C1952" s="2">
        <v>-116.11168333333333</v>
      </c>
      <c r="D1952" s="149" t="s">
        <v>7173</v>
      </c>
    </row>
    <row r="1953" spans="1:4" ht="11.25">
      <c r="A1953" s="1" t="s">
        <v>111</v>
      </c>
      <c r="B1953" s="2">
        <v>-5.336683333333332</v>
      </c>
      <c r="C1953" s="2">
        <v>-90.73335</v>
      </c>
      <c r="D1953" s="149" t="s">
        <v>112</v>
      </c>
    </row>
    <row r="1954" spans="1:4" ht="11.25">
      <c r="A1954" s="1" t="s">
        <v>350</v>
      </c>
      <c r="B1954" s="2">
        <v>-34.175016666666664</v>
      </c>
      <c r="C1954" s="2">
        <v>-150.61668333333336</v>
      </c>
      <c r="D1954" s="149" t="s">
        <v>7174</v>
      </c>
    </row>
    <row r="1955" spans="1:4" ht="11.25">
      <c r="A1955" s="1" t="s">
        <v>5864</v>
      </c>
      <c r="B1955" s="2">
        <v>-36.013349999999996</v>
      </c>
      <c r="C1955" s="2">
        <v>-146.79168333333334</v>
      </c>
      <c r="D1955" s="149" t="s">
        <v>7175</v>
      </c>
    </row>
    <row r="1956" spans="1:4" ht="11.25">
      <c r="A1956" s="1" t="s">
        <v>113</v>
      </c>
      <c r="B1956" s="2">
        <v>-29.198349999999998</v>
      </c>
      <c r="C1956" s="2">
        <v>-153.39501666666666</v>
      </c>
      <c r="D1956" s="149" t="s">
        <v>114</v>
      </c>
    </row>
    <row r="1957" spans="1:4" ht="11.25">
      <c r="A1957" s="1" t="s">
        <v>5865</v>
      </c>
      <c r="B1957" s="2">
        <v>-23.50835</v>
      </c>
      <c r="C1957" s="2">
        <v>-150.64168333333333</v>
      </c>
      <c r="D1957" s="149" t="s">
        <v>7176</v>
      </c>
    </row>
    <row r="1958" spans="1:4" ht="11.25">
      <c r="A1958" s="1" t="s">
        <v>5866</v>
      </c>
      <c r="B1958" s="2">
        <v>-30.570016666666664</v>
      </c>
      <c r="C1958" s="2">
        <v>-152.98335</v>
      </c>
      <c r="D1958" s="149" t="s">
        <v>1563</v>
      </c>
    </row>
    <row r="1959" spans="1:4" ht="11.25">
      <c r="A1959" s="1" t="s">
        <v>115</v>
      </c>
      <c r="B1959" s="2">
        <v>-13.470016666666666</v>
      </c>
      <c r="C1959" s="2">
        <v>-139.06168333333335</v>
      </c>
      <c r="D1959" s="149" t="s">
        <v>116</v>
      </c>
    </row>
    <row r="1960" spans="1:4" ht="11.25">
      <c r="A1960" s="1" t="s">
        <v>117</v>
      </c>
      <c r="B1960" s="2">
        <v>-33.19168333333333</v>
      </c>
      <c r="C1960" s="2">
        <v>-141.79335</v>
      </c>
      <c r="D1960" s="149" t="s">
        <v>118</v>
      </c>
    </row>
    <row r="1961" spans="1:4" ht="11.25">
      <c r="A1961" s="1" t="s">
        <v>5867</v>
      </c>
      <c r="B1961" s="2">
        <v>-28.141683333333333</v>
      </c>
      <c r="C1961" s="2">
        <v>-153.46668333333335</v>
      </c>
      <c r="D1961" s="149" t="s">
        <v>1564</v>
      </c>
    </row>
    <row r="1962" spans="1:4" ht="11.25">
      <c r="A1962" s="1" t="s">
        <v>119</v>
      </c>
      <c r="B1962" s="2">
        <v>-28.88168333333333</v>
      </c>
      <c r="C1962" s="2">
        <v>-129.00001666666668</v>
      </c>
      <c r="D1962" s="149" t="s">
        <v>120</v>
      </c>
    </row>
    <row r="1963" spans="1:4" ht="11.25">
      <c r="A1963" s="1" t="s">
        <v>5868</v>
      </c>
      <c r="B1963" s="2">
        <v>-32.75835</v>
      </c>
      <c r="C1963" s="2">
        <v>-118.62501666666667</v>
      </c>
      <c r="D1963" s="149" t="s">
        <v>1565</v>
      </c>
    </row>
    <row r="1964" spans="1:4" ht="11.25">
      <c r="A1964" s="1" t="s">
        <v>121</v>
      </c>
      <c r="B1964" s="2">
        <v>-32.013349999999996</v>
      </c>
      <c r="C1964" s="2">
        <v>-116.34335000000002</v>
      </c>
      <c r="D1964" s="149" t="s">
        <v>122</v>
      </c>
    </row>
    <row r="1965" spans="1:4" ht="11.25">
      <c r="A1965" s="1" t="s">
        <v>5390</v>
      </c>
      <c r="B1965" s="2">
        <v>-28.951683333333335</v>
      </c>
      <c r="C1965" s="2">
        <v>-167.77668333333335</v>
      </c>
      <c r="D1965" s="149" t="s">
        <v>3322</v>
      </c>
    </row>
    <row r="1966" spans="1:4" ht="11.25">
      <c r="A1966" s="1" t="s">
        <v>3323</v>
      </c>
      <c r="B1966" s="2">
        <v>-4.3683499999999995</v>
      </c>
      <c r="C1966" s="2">
        <v>-92.54168333333334</v>
      </c>
      <c r="D1966" s="149" t="s">
        <v>3324</v>
      </c>
    </row>
    <row r="1967" spans="1:4" ht="11.25">
      <c r="A1967" s="1" t="s">
        <v>3325</v>
      </c>
      <c r="B1967" s="2">
        <v>-14.681683333333334</v>
      </c>
      <c r="C1967" s="2">
        <v>-150.19001666666668</v>
      </c>
      <c r="D1967" s="149" t="s">
        <v>2555</v>
      </c>
    </row>
    <row r="1968" spans="1:4" ht="11.25">
      <c r="A1968" s="1" t="s">
        <v>5869</v>
      </c>
      <c r="B1968" s="2">
        <v>-37.205016666666666</v>
      </c>
      <c r="C1968" s="2">
        <v>-145.00335</v>
      </c>
      <c r="D1968" s="149" t="s">
        <v>3774</v>
      </c>
    </row>
    <row r="1969" spans="1:4" ht="11.25">
      <c r="A1969" s="1" t="s">
        <v>5870</v>
      </c>
      <c r="B1969" s="2">
        <v>-38.29335</v>
      </c>
      <c r="C1969" s="2">
        <v>-144.63335</v>
      </c>
      <c r="D1969" s="149" t="s">
        <v>3775</v>
      </c>
    </row>
    <row r="1970" spans="1:4" ht="11.25">
      <c r="A1970" s="1" t="s">
        <v>5871</v>
      </c>
      <c r="B1970" s="2">
        <v>-34.56668333333333</v>
      </c>
      <c r="C1970" s="2">
        <v>-137.88335</v>
      </c>
      <c r="D1970" s="149" t="s">
        <v>3776</v>
      </c>
    </row>
    <row r="1971" spans="1:4" ht="11.25">
      <c r="A1971" s="1" t="s">
        <v>5971</v>
      </c>
      <c r="B1971" s="2">
        <v>-32.539183333333334</v>
      </c>
      <c r="C1971" s="2">
        <v>-117.07446666666667</v>
      </c>
      <c r="D1971" s="149" t="s">
        <v>5972</v>
      </c>
    </row>
    <row r="1972" spans="1:4" ht="11.25">
      <c r="A1972" s="1" t="s">
        <v>5872</v>
      </c>
      <c r="B1972" s="2">
        <v>-34.66668333333334</v>
      </c>
      <c r="C1972" s="2">
        <v>-137.87834999999998</v>
      </c>
      <c r="D1972" s="149" t="s">
        <v>3777</v>
      </c>
    </row>
    <row r="1973" spans="1:4" ht="11.25">
      <c r="A1973" s="1" t="s">
        <v>5873</v>
      </c>
      <c r="B1973" s="2">
        <v>-27.711683333333333</v>
      </c>
      <c r="C1973" s="2">
        <v>-153.04001666666667</v>
      </c>
      <c r="D1973" s="149" t="s">
        <v>3778</v>
      </c>
    </row>
    <row r="1974" spans="1:4" ht="11.25">
      <c r="A1974" s="1" t="s">
        <v>5973</v>
      </c>
      <c r="B1974" s="2">
        <v>-33.13113333333333</v>
      </c>
      <c r="C1974" s="2">
        <v>-148.2372333333333</v>
      </c>
      <c r="D1974" s="149" t="s">
        <v>5974</v>
      </c>
    </row>
    <row r="1975" spans="1:4" ht="11.25">
      <c r="A1975" s="1" t="s">
        <v>5975</v>
      </c>
      <c r="B1975" s="2">
        <v>-33.14529999999999</v>
      </c>
      <c r="C1975" s="2">
        <v>-148.25251666666668</v>
      </c>
      <c r="D1975" s="149" t="s">
        <v>5974</v>
      </c>
    </row>
    <row r="1976" spans="1:4" ht="11.25">
      <c r="A1976" s="1" t="s">
        <v>4088</v>
      </c>
      <c r="B1976" s="2">
        <v>-33.13113333333333</v>
      </c>
      <c r="C1976" s="2">
        <v>-148.2372333333333</v>
      </c>
      <c r="D1976" s="149" t="s">
        <v>5974</v>
      </c>
    </row>
    <row r="1977" spans="1:4" ht="11.25">
      <c r="A1977" s="1" t="s">
        <v>4089</v>
      </c>
      <c r="B1977" s="2">
        <v>-34.60446666666666</v>
      </c>
      <c r="C1977" s="2">
        <v>-135.87335000000002</v>
      </c>
      <c r="D1977" s="149" t="s">
        <v>4090</v>
      </c>
    </row>
    <row r="1978" spans="1:4" ht="11.25">
      <c r="A1978" s="1" t="s">
        <v>4091</v>
      </c>
      <c r="B1978" s="2">
        <v>-37.7203</v>
      </c>
      <c r="C1978" s="2">
        <v>-145.11140000000003</v>
      </c>
      <c r="D1978" s="149" t="s">
        <v>4092</v>
      </c>
    </row>
    <row r="1979" spans="1:4" ht="11.25">
      <c r="A1979" s="1" t="s">
        <v>4093</v>
      </c>
      <c r="B1979" s="2">
        <v>-30.48196666666667</v>
      </c>
      <c r="C1979" s="2">
        <v>-152.39723333333333</v>
      </c>
      <c r="D1979" s="149" t="s">
        <v>4094</v>
      </c>
    </row>
    <row r="1980" spans="1:4" ht="11.25">
      <c r="A1980" s="1" t="s">
        <v>4095</v>
      </c>
      <c r="B1980" s="2">
        <v>-30.492516666666667</v>
      </c>
      <c r="C1980" s="2">
        <v>-152.35918333333333</v>
      </c>
      <c r="D1980" s="149" t="s">
        <v>4094</v>
      </c>
    </row>
    <row r="1981" spans="1:4" ht="11.25">
      <c r="A1981" s="1" t="s">
        <v>5874</v>
      </c>
      <c r="B1981" s="2">
        <v>-18.955016666666666</v>
      </c>
      <c r="C1981" s="2">
        <v>-146.14501666666666</v>
      </c>
      <c r="D1981" s="149" t="s">
        <v>3779</v>
      </c>
    </row>
    <row r="1982" spans="1:4" ht="11.25">
      <c r="A1982" s="1" t="s">
        <v>3446</v>
      </c>
      <c r="B1982" s="2">
        <v>-35.606683333333336</v>
      </c>
      <c r="C1982" s="2">
        <v>-154.68835</v>
      </c>
      <c r="D1982" s="149" t="s">
        <v>3447</v>
      </c>
    </row>
    <row r="1983" spans="1:4" ht="11.25">
      <c r="A1983" s="1" t="s">
        <v>3448</v>
      </c>
      <c r="B1983" s="2">
        <v>-22.956683333333334</v>
      </c>
      <c r="C1983" s="2">
        <v>-149.68168333333332</v>
      </c>
      <c r="D1983" s="149" t="s">
        <v>3449</v>
      </c>
    </row>
    <row r="1984" spans="1:4" ht="11.25">
      <c r="A1984" s="1" t="s">
        <v>7244</v>
      </c>
      <c r="B1984" s="2">
        <v>-28.03335</v>
      </c>
      <c r="C1984" s="2">
        <v>-152.40835</v>
      </c>
      <c r="D1984" s="149" t="s">
        <v>792</v>
      </c>
    </row>
    <row r="1985" spans="1:4" ht="11.25">
      <c r="A1985" s="1" t="s">
        <v>7245</v>
      </c>
      <c r="B1985" s="2">
        <v>-23.583350000000003</v>
      </c>
      <c r="C1985" s="2">
        <v>-150.85834999999997</v>
      </c>
      <c r="D1985" s="149" t="s">
        <v>2020</v>
      </c>
    </row>
    <row r="1986" spans="1:4" ht="11.25">
      <c r="A1986" s="1" t="s">
        <v>7246</v>
      </c>
      <c r="B1986" s="2">
        <v>-12.000016666666665</v>
      </c>
      <c r="C1986" s="2">
        <v>-141.93335000000002</v>
      </c>
      <c r="D1986" s="149" t="s">
        <v>2021</v>
      </c>
    </row>
    <row r="1987" spans="1:4" ht="11.25">
      <c r="A1987" s="1" t="s">
        <v>7247</v>
      </c>
      <c r="B1987" s="2">
        <v>-32.66668333333334</v>
      </c>
      <c r="C1987" s="2">
        <v>-116.90001666666666</v>
      </c>
      <c r="D1987" s="149" t="s">
        <v>805</v>
      </c>
    </row>
    <row r="1988" spans="1:4" ht="11.25">
      <c r="A1988" s="1" t="s">
        <v>4096</v>
      </c>
      <c r="B1988" s="2">
        <v>-31.435566666666666</v>
      </c>
      <c r="C1988" s="2">
        <v>-152.86668333333336</v>
      </c>
      <c r="D1988" s="149" t="s">
        <v>6195</v>
      </c>
    </row>
    <row r="1989" spans="1:4" ht="11.25">
      <c r="A1989" s="1" t="s">
        <v>6196</v>
      </c>
      <c r="B1989" s="2">
        <v>-20.496683333333337</v>
      </c>
      <c r="C1989" s="2">
        <v>-148.55280000000002</v>
      </c>
      <c r="D1989" s="149" t="s">
        <v>6197</v>
      </c>
    </row>
    <row r="1990" spans="1:4" ht="11.25">
      <c r="A1990" s="1" t="s">
        <v>7248</v>
      </c>
      <c r="B1990" s="2">
        <v>-34.11668333333334</v>
      </c>
      <c r="C1990" s="2">
        <v>-136.35001666666668</v>
      </c>
      <c r="D1990" s="149" t="s">
        <v>806</v>
      </c>
    </row>
    <row r="1991" spans="1:4" ht="11.25">
      <c r="A1991" s="1" t="s">
        <v>7249</v>
      </c>
      <c r="B1991" s="2">
        <v>-35.150016666666666</v>
      </c>
      <c r="C1991" s="2">
        <v>-138.46668333333335</v>
      </c>
      <c r="D1991" s="149" t="s">
        <v>807</v>
      </c>
    </row>
    <row r="1992" spans="1:4" ht="11.25">
      <c r="A1992" s="1" t="s">
        <v>6198</v>
      </c>
      <c r="B1992" s="2">
        <v>-20.489183333333337</v>
      </c>
      <c r="C1992" s="2">
        <v>-148.55946666666665</v>
      </c>
      <c r="D1992" s="149" t="s">
        <v>6197</v>
      </c>
    </row>
    <row r="1993" spans="1:4" ht="11.25">
      <c r="A1993" s="1" t="s">
        <v>3975</v>
      </c>
      <c r="B1993" s="2">
        <v>-33.980016666666664</v>
      </c>
      <c r="C1993" s="2">
        <v>-151.00168333333335</v>
      </c>
      <c r="D1993" s="149" t="s">
        <v>808</v>
      </c>
    </row>
    <row r="1994" spans="1:4" ht="11.25">
      <c r="A1994" s="1" t="s">
        <v>6199</v>
      </c>
      <c r="B1994" s="2">
        <v>-20.496683333333337</v>
      </c>
      <c r="C1994" s="2">
        <v>-148.55280000000002</v>
      </c>
      <c r="D1994" s="149" t="s">
        <v>6197</v>
      </c>
    </row>
    <row r="1995" spans="1:4" ht="11.25">
      <c r="A1995" s="1" t="s">
        <v>6200</v>
      </c>
      <c r="B1995" s="2">
        <v>-38.31446666666666</v>
      </c>
      <c r="C1995" s="2">
        <v>-141.47334999999998</v>
      </c>
      <c r="D1995" s="149" t="s">
        <v>6201</v>
      </c>
    </row>
    <row r="1996" spans="1:4" ht="11.25">
      <c r="A1996" s="1" t="s">
        <v>3450</v>
      </c>
      <c r="B1996" s="2">
        <v>-29.995016666666668</v>
      </c>
      <c r="C1996" s="2">
        <v>-147.25168333333335</v>
      </c>
      <c r="D1996" s="149" t="s">
        <v>3451</v>
      </c>
    </row>
    <row r="1997" spans="1:4" ht="11.25">
      <c r="A1997" s="1" t="s">
        <v>3452</v>
      </c>
      <c r="B1997" s="2">
        <v>-29.038349999999998</v>
      </c>
      <c r="C1997" s="2">
        <v>-114.02168333333333</v>
      </c>
      <c r="D1997" s="149" t="s">
        <v>3453</v>
      </c>
    </row>
    <row r="1998" spans="1:4" ht="11.25">
      <c r="A1998" s="1" t="s">
        <v>3454</v>
      </c>
      <c r="B1998" s="2">
        <v>-26.920016666666665</v>
      </c>
      <c r="C1998" s="2">
        <v>-138.17001666666667</v>
      </c>
      <c r="D1998" s="149" t="s">
        <v>3455</v>
      </c>
    </row>
    <row r="1999" spans="1:4" ht="11.25">
      <c r="A1999" s="1" t="s">
        <v>3456</v>
      </c>
      <c r="B1999" s="2">
        <v>-35.78001666666667</v>
      </c>
      <c r="C1999" s="2">
        <v>-145.69668333333334</v>
      </c>
      <c r="D1999" s="149" t="s">
        <v>3457</v>
      </c>
    </row>
    <row r="2000" spans="1:4" ht="11.25">
      <c r="A2000" s="1" t="s">
        <v>3458</v>
      </c>
      <c r="B2000" s="2">
        <v>-20.000016666666667</v>
      </c>
      <c r="C2000" s="2">
        <v>-98.54668333333335</v>
      </c>
      <c r="D2000" s="149" t="s">
        <v>3459</v>
      </c>
    </row>
    <row r="2001" spans="1:4" ht="11.25">
      <c r="A2001" s="1" t="s">
        <v>3460</v>
      </c>
      <c r="B2001" s="2">
        <v>-29.311683333333335</v>
      </c>
      <c r="C2001" s="2">
        <v>-116.52335</v>
      </c>
      <c r="D2001" s="149" t="s">
        <v>4271</v>
      </c>
    </row>
    <row r="2002" spans="1:4" ht="11.25">
      <c r="A2002" s="1" t="s">
        <v>3976</v>
      </c>
      <c r="B2002" s="2">
        <v>-38.62001666666667</v>
      </c>
      <c r="C2002" s="2">
        <v>-142.9950166666667</v>
      </c>
      <c r="D2002" s="149" t="s">
        <v>809</v>
      </c>
    </row>
    <row r="2003" spans="1:4" ht="11.25">
      <c r="A2003" s="1" t="s">
        <v>4272</v>
      </c>
      <c r="B2003" s="2">
        <v>-15.59335</v>
      </c>
      <c r="C2003" s="2">
        <v>-136.84335000000002</v>
      </c>
      <c r="D2003" s="149" t="s">
        <v>4273</v>
      </c>
    </row>
    <row r="2004" spans="1:4" ht="11.25">
      <c r="A2004" s="1" t="s">
        <v>4274</v>
      </c>
      <c r="B2004" s="2">
        <v>-27.520016666666667</v>
      </c>
      <c r="C2004" s="2">
        <v>-153.33835000000002</v>
      </c>
      <c r="D2004" s="149" t="s">
        <v>4275</v>
      </c>
    </row>
    <row r="2005" spans="1:4" ht="11.25">
      <c r="A2005" s="1" t="s">
        <v>4276</v>
      </c>
      <c r="B2005" s="2">
        <v>-21.496683333333337</v>
      </c>
      <c r="C2005" s="2">
        <v>-149.28334999999998</v>
      </c>
      <c r="D2005" s="149" t="s">
        <v>4277</v>
      </c>
    </row>
    <row r="2006" spans="1:4" ht="11.25">
      <c r="A2006" s="1" t="s">
        <v>4278</v>
      </c>
      <c r="B2006" s="2">
        <v>-35.226683333333334</v>
      </c>
      <c r="C2006" s="2">
        <v>-148.26668333333333</v>
      </c>
      <c r="D2006" s="149" t="s">
        <v>4279</v>
      </c>
    </row>
    <row r="2007" spans="1:4" ht="11.25">
      <c r="A2007" s="1" t="s">
        <v>4280</v>
      </c>
      <c r="B2007" s="2">
        <v>-13.580016666666667</v>
      </c>
      <c r="C2007" s="2">
        <v>-98.98001666666666</v>
      </c>
      <c r="D2007" s="149" t="s">
        <v>4281</v>
      </c>
    </row>
    <row r="2008" spans="1:7" ht="11.25">
      <c r="A2008" s="1" t="s">
        <v>1512</v>
      </c>
      <c r="B2008" s="2">
        <v>-16.833333333333332</v>
      </c>
      <c r="C2008" s="2">
        <v>-126.16666666666667</v>
      </c>
      <c r="D2008" s="149" t="s">
        <v>1513</v>
      </c>
      <c r="E2008" s="2">
        <v>1300</v>
      </c>
      <c r="F2008" s="2" t="s">
        <v>7482</v>
      </c>
      <c r="G2008" s="2" t="s">
        <v>7483</v>
      </c>
    </row>
    <row r="2009" spans="1:4" ht="11.25">
      <c r="A2009" s="1" t="s">
        <v>4282</v>
      </c>
      <c r="B2009" s="2">
        <v>-3.4916833333333335</v>
      </c>
      <c r="C2009" s="2">
        <v>-94.16501666666667</v>
      </c>
      <c r="D2009" s="149" t="s">
        <v>4283</v>
      </c>
    </row>
    <row r="2010" spans="1:4" ht="11.25">
      <c r="A2010" s="1" t="s">
        <v>4284</v>
      </c>
      <c r="B2010" s="2">
        <v>-10.225016666666665</v>
      </c>
      <c r="C2010" s="2">
        <v>-143.9266833333333</v>
      </c>
      <c r="D2010" s="149" t="s">
        <v>4285</v>
      </c>
    </row>
    <row r="2011" spans="1:4" ht="11.25">
      <c r="A2011" s="1" t="s">
        <v>4286</v>
      </c>
      <c r="B2011" s="2">
        <v>-31.09835</v>
      </c>
      <c r="C2011" s="2">
        <v>-156.78335</v>
      </c>
      <c r="D2011" s="149" t="s">
        <v>4287</v>
      </c>
    </row>
    <row r="2012" spans="1:4" ht="11.25">
      <c r="A2012" s="1" t="s">
        <v>4567</v>
      </c>
      <c r="B2012" s="2">
        <v>-21.69335</v>
      </c>
      <c r="C2012" s="2">
        <v>-125.13335000000001</v>
      </c>
      <c r="D2012" s="149" t="s">
        <v>7028</v>
      </c>
    </row>
    <row r="2013" spans="1:4" ht="11.25">
      <c r="A2013" s="1" t="s">
        <v>3977</v>
      </c>
      <c r="B2013" s="2">
        <v>-32.095016666666666</v>
      </c>
      <c r="C2013" s="2">
        <v>-115.75668333333333</v>
      </c>
      <c r="D2013" s="149" t="s">
        <v>810</v>
      </c>
    </row>
    <row r="2014" spans="1:4" ht="11.25">
      <c r="A2014" s="1" t="s">
        <v>7029</v>
      </c>
      <c r="B2014" s="2">
        <v>-18.910016666666664</v>
      </c>
      <c r="C2014" s="2">
        <v>-146.7750166666667</v>
      </c>
      <c r="D2014" s="149" t="s">
        <v>7030</v>
      </c>
    </row>
    <row r="2015" spans="1:4" ht="11.25">
      <c r="A2015" s="1" t="s">
        <v>7031</v>
      </c>
      <c r="B2015" s="2">
        <v>-33.96335</v>
      </c>
      <c r="C2015" s="2">
        <v>-151.38001666666668</v>
      </c>
      <c r="D2015" s="149" t="s">
        <v>7032</v>
      </c>
    </row>
    <row r="2016" spans="1:4" ht="11.25">
      <c r="A2016" s="1" t="s">
        <v>3978</v>
      </c>
      <c r="B2016" s="2">
        <v>-20.750016666666664</v>
      </c>
      <c r="C2016" s="2">
        <v>-125.16668333333332</v>
      </c>
      <c r="D2016" s="149" t="s">
        <v>811</v>
      </c>
    </row>
    <row r="2017" spans="1:4" ht="11.25">
      <c r="A2017" s="1" t="s">
        <v>6202</v>
      </c>
      <c r="B2017" s="2">
        <v>-31.859466666666666</v>
      </c>
      <c r="C2017" s="2">
        <v>-116.11751666666666</v>
      </c>
      <c r="D2017" s="149" t="s">
        <v>6203</v>
      </c>
    </row>
    <row r="2018" spans="1:4" ht="11.25">
      <c r="A2018" s="1" t="s">
        <v>7033</v>
      </c>
      <c r="B2018" s="2">
        <v>-22.008349999999997</v>
      </c>
      <c r="C2018" s="2">
        <v>-149.95168333333334</v>
      </c>
      <c r="D2018" s="149" t="s">
        <v>7034</v>
      </c>
    </row>
    <row r="2019" spans="1:4" ht="11.25">
      <c r="A2019" s="1" t="s">
        <v>7035</v>
      </c>
      <c r="B2019" s="2">
        <v>-35.56001666666667</v>
      </c>
      <c r="C2019" s="2">
        <v>-143.24668333333332</v>
      </c>
      <c r="D2019" s="149" t="s">
        <v>7759</v>
      </c>
    </row>
    <row r="2020" spans="1:4" ht="11.25">
      <c r="A2020" s="1" t="s">
        <v>3979</v>
      </c>
      <c r="B2020" s="2">
        <v>-27.936683333333335</v>
      </c>
      <c r="C2020" s="2">
        <v>-153.42501666666666</v>
      </c>
      <c r="D2020" s="149" t="s">
        <v>7996</v>
      </c>
    </row>
    <row r="2021" spans="1:4" ht="11.25">
      <c r="A2021" s="1" t="s">
        <v>3980</v>
      </c>
      <c r="B2021" s="2">
        <v>-42.88334999999999</v>
      </c>
      <c r="C2021" s="2">
        <v>-147.66668333333334</v>
      </c>
      <c r="D2021" s="149" t="s">
        <v>3536</v>
      </c>
    </row>
    <row r="2022" spans="1:4" ht="11.25">
      <c r="A2022" s="1" t="s">
        <v>3981</v>
      </c>
      <c r="B2022" s="2">
        <v>-33.82001666666667</v>
      </c>
      <c r="C2022" s="2">
        <v>-151.00501666666665</v>
      </c>
      <c r="D2022" s="149" t="s">
        <v>3537</v>
      </c>
    </row>
    <row r="2023" spans="1:4" ht="11.25">
      <c r="A2023" s="1" t="s">
        <v>3982</v>
      </c>
      <c r="B2023" s="2">
        <v>-42.675016666666664</v>
      </c>
      <c r="C2023" s="2">
        <v>-147.82501666666667</v>
      </c>
      <c r="D2023" s="149" t="s">
        <v>3538</v>
      </c>
    </row>
    <row r="2024" spans="1:4" ht="11.25">
      <c r="A2024" s="1" t="s">
        <v>3983</v>
      </c>
      <c r="B2024" s="2">
        <v>-33.81668333333333</v>
      </c>
      <c r="C2024" s="2">
        <v>-150.9166833333333</v>
      </c>
      <c r="D2024" s="149" t="s">
        <v>3539</v>
      </c>
    </row>
    <row r="2025" spans="1:4" ht="11.25">
      <c r="A2025" s="1" t="s">
        <v>3984</v>
      </c>
      <c r="B2025" s="2">
        <v>-32.745016666666665</v>
      </c>
      <c r="C2025" s="2">
        <v>-152.20835</v>
      </c>
      <c r="D2025" s="149" t="s">
        <v>3540</v>
      </c>
    </row>
    <row r="2026" spans="1:4" ht="11.25">
      <c r="A2026" s="1" t="s">
        <v>3985</v>
      </c>
      <c r="B2026" s="2">
        <v>-26.166683333333335</v>
      </c>
      <c r="C2026" s="2">
        <v>-151.60001666666665</v>
      </c>
      <c r="D2026" s="149" t="s">
        <v>3541</v>
      </c>
    </row>
    <row r="2027" spans="1:4" ht="11.25">
      <c r="A2027" s="1" t="s">
        <v>3986</v>
      </c>
      <c r="B2027" s="2">
        <v>-16.483349999999998</v>
      </c>
      <c r="C2027" s="2">
        <v>-145.46335</v>
      </c>
      <c r="D2027" s="149" t="s">
        <v>3542</v>
      </c>
    </row>
    <row r="2028" spans="1:4" ht="11.25">
      <c r="A2028" s="1" t="s">
        <v>3987</v>
      </c>
      <c r="B2028" s="2">
        <v>-27.266683333333333</v>
      </c>
      <c r="C2028" s="2">
        <v>-152.97501666666668</v>
      </c>
      <c r="D2028" s="149" t="s">
        <v>3543</v>
      </c>
    </row>
    <row r="2029" spans="1:4" ht="11.25">
      <c r="A2029" s="1" t="s">
        <v>3988</v>
      </c>
      <c r="B2029" s="2">
        <v>-37.88334999999999</v>
      </c>
      <c r="C2029" s="2">
        <v>-144.98335</v>
      </c>
      <c r="D2029" s="149" t="s">
        <v>7917</v>
      </c>
    </row>
    <row r="2030" spans="1:4" ht="11.25">
      <c r="A2030" s="1" t="s">
        <v>7760</v>
      </c>
      <c r="B2030" s="2">
        <v>-24.39835</v>
      </c>
      <c r="C2030" s="2">
        <v>-146.49001666666663</v>
      </c>
      <c r="D2030" s="149" t="s">
        <v>7761</v>
      </c>
    </row>
    <row r="2031" spans="1:4" ht="11.25">
      <c r="A2031" s="1" t="s">
        <v>7762</v>
      </c>
      <c r="B2031" s="2">
        <v>-19.82668333333333</v>
      </c>
      <c r="C2031" s="2">
        <v>-156.22501666666665</v>
      </c>
      <c r="D2031" s="149" t="s">
        <v>7763</v>
      </c>
    </row>
    <row r="2032" spans="1:4" ht="11.25">
      <c r="A2032" s="1" t="s">
        <v>7764</v>
      </c>
      <c r="B2032" s="2">
        <v>-27.716683333333332</v>
      </c>
      <c r="C2032" s="2">
        <v>-131.88668333333337</v>
      </c>
      <c r="D2032" s="149" t="s">
        <v>7765</v>
      </c>
    </row>
    <row r="2033" spans="1:4" ht="11.25">
      <c r="A2033" s="1" t="s">
        <v>7766</v>
      </c>
      <c r="B2033" s="2">
        <v>-24.455016666666666</v>
      </c>
      <c r="C2033" s="2">
        <v>-136.76168333333334</v>
      </c>
      <c r="D2033" s="149" t="s">
        <v>7767</v>
      </c>
    </row>
    <row r="2034" spans="1:4" ht="11.25">
      <c r="A2034" s="1" t="s">
        <v>7768</v>
      </c>
      <c r="B2034" s="2">
        <v>-31.86835</v>
      </c>
      <c r="C2034" s="2">
        <v>-147.09668333333332</v>
      </c>
      <c r="D2034" s="149" t="s">
        <v>1003</v>
      </c>
    </row>
    <row r="2035" spans="1:4" ht="11.25">
      <c r="A2035" s="1" t="s">
        <v>4159</v>
      </c>
      <c r="B2035" s="2">
        <v>-14.38835</v>
      </c>
      <c r="C2035" s="2">
        <v>-146.24335</v>
      </c>
      <c r="D2035" s="149" t="s">
        <v>4160</v>
      </c>
    </row>
    <row r="2036" spans="1:4" ht="11.25">
      <c r="A2036" s="1" t="s">
        <v>4161</v>
      </c>
      <c r="B2036" s="2">
        <v>-12.000016666666665</v>
      </c>
      <c r="C2036" s="2">
        <v>-115.15001666666667</v>
      </c>
      <c r="D2036" s="149" t="s">
        <v>4162</v>
      </c>
    </row>
    <row r="2037" spans="1:4" ht="11.25">
      <c r="A2037" s="1" t="s">
        <v>4163</v>
      </c>
      <c r="B2037" s="2">
        <v>-37.53501666666667</v>
      </c>
      <c r="C2037" s="2">
        <v>-144.64501666666666</v>
      </c>
      <c r="D2037" s="149" t="s">
        <v>4164</v>
      </c>
    </row>
    <row r="2038" spans="1:4" ht="11.25">
      <c r="A2038" s="1" t="s">
        <v>3989</v>
      </c>
      <c r="B2038" s="2">
        <v>-34.781683333333326</v>
      </c>
      <c r="C2038" s="2">
        <v>-137.86001666666667</v>
      </c>
      <c r="D2038" s="149" t="s">
        <v>7918</v>
      </c>
    </row>
    <row r="2039" spans="1:4" ht="11.25">
      <c r="A2039" s="1" t="s">
        <v>3990</v>
      </c>
      <c r="B2039" s="2">
        <v>-21.581683333333334</v>
      </c>
      <c r="C2039" s="2">
        <v>-130.15835</v>
      </c>
      <c r="D2039" s="149" t="s">
        <v>7919</v>
      </c>
    </row>
    <row r="2040" spans="1:4" ht="11.25">
      <c r="A2040" s="1" t="s">
        <v>3991</v>
      </c>
      <c r="B2040" s="2">
        <v>-27.53835</v>
      </c>
      <c r="C2040" s="2">
        <v>-151.62501666666668</v>
      </c>
      <c r="D2040" s="149" t="s">
        <v>7920</v>
      </c>
    </row>
    <row r="2041" spans="1:4" ht="11.25">
      <c r="A2041" s="1" t="s">
        <v>3992</v>
      </c>
      <c r="B2041" s="2">
        <v>-27.720016666666663</v>
      </c>
      <c r="C2041" s="2">
        <v>-151.63335</v>
      </c>
      <c r="D2041" s="149" t="s">
        <v>7921</v>
      </c>
    </row>
    <row r="2042" spans="1:4" ht="11.25">
      <c r="A2042" s="1" t="s">
        <v>3993</v>
      </c>
      <c r="B2042" s="2">
        <v>-37.11668333333334</v>
      </c>
      <c r="C2042" s="2">
        <v>-144.85501666666667</v>
      </c>
      <c r="D2042" s="149" t="s">
        <v>7922</v>
      </c>
    </row>
    <row r="2043" spans="1:4" ht="11.25">
      <c r="A2043" s="1" t="s">
        <v>3994</v>
      </c>
      <c r="B2043" s="2">
        <v>-37.60001666666667</v>
      </c>
      <c r="C2043" s="2">
        <v>-144.29501666666667</v>
      </c>
      <c r="D2043" s="149" t="s">
        <v>7923</v>
      </c>
    </row>
    <row r="2044" spans="1:4" ht="11.25">
      <c r="A2044" s="1" t="s">
        <v>5985</v>
      </c>
      <c r="B2044" s="2">
        <v>-22.133350000000004</v>
      </c>
      <c r="C2044" s="2">
        <v>-150.00001666666668</v>
      </c>
      <c r="D2044" s="149" t="s">
        <v>7924</v>
      </c>
    </row>
    <row r="2045" spans="1:4" ht="11.25">
      <c r="A2045" s="1" t="s">
        <v>5986</v>
      </c>
      <c r="B2045" s="2">
        <v>-35.36001666666666</v>
      </c>
      <c r="C2045" s="2">
        <v>-149.24335</v>
      </c>
      <c r="D2045" s="149" t="s">
        <v>7925</v>
      </c>
    </row>
    <row r="2046" spans="1:4" ht="11.25">
      <c r="A2046" s="1" t="s">
        <v>6204</v>
      </c>
      <c r="B2046" s="2">
        <v>-31.492800000000003</v>
      </c>
      <c r="C2046" s="2">
        <v>-150.52389999999997</v>
      </c>
      <c r="D2046" s="149" t="s">
        <v>5704</v>
      </c>
    </row>
    <row r="2047" spans="1:4" ht="11.25">
      <c r="A2047" s="1" t="s">
        <v>5987</v>
      </c>
      <c r="B2047" s="2">
        <v>-27.105016666666664</v>
      </c>
      <c r="C2047" s="2">
        <v>-151.62001666666666</v>
      </c>
      <c r="D2047" s="149" t="s">
        <v>7926</v>
      </c>
    </row>
    <row r="2048" spans="1:4" ht="11.25">
      <c r="A2048" s="1" t="s">
        <v>5988</v>
      </c>
      <c r="B2048" s="2">
        <v>-31.490016666666666</v>
      </c>
      <c r="C2048" s="2">
        <v>-150.51335</v>
      </c>
      <c r="D2048" s="149" t="s">
        <v>7927</v>
      </c>
    </row>
    <row r="2049" spans="1:4" ht="11.25">
      <c r="A2049" s="1" t="s">
        <v>4165</v>
      </c>
      <c r="B2049" s="2">
        <v>-34.79501666666667</v>
      </c>
      <c r="C2049" s="2">
        <v>-138.76001666666664</v>
      </c>
      <c r="D2049" s="149" t="s">
        <v>4166</v>
      </c>
    </row>
    <row r="2050" spans="1:4" ht="11.25">
      <c r="A2050" s="1" t="s">
        <v>5821</v>
      </c>
      <c r="B2050" s="2">
        <v>-27.110016666666663</v>
      </c>
      <c r="C2050" s="2">
        <v>-153.06835</v>
      </c>
      <c r="D2050" s="149" t="s">
        <v>5822</v>
      </c>
    </row>
    <row r="2051" spans="1:4" ht="11.25">
      <c r="A2051" s="1" t="s">
        <v>5823</v>
      </c>
      <c r="B2051" s="2">
        <v>-31.625016666666667</v>
      </c>
      <c r="C2051" s="2">
        <v>-115.43168333333334</v>
      </c>
      <c r="D2051" s="149" t="s">
        <v>5824</v>
      </c>
    </row>
    <row r="2052" spans="1:4" ht="11.25">
      <c r="A2052" s="1" t="s">
        <v>5825</v>
      </c>
      <c r="B2052" s="2">
        <v>-32.36001666666666</v>
      </c>
      <c r="C2052" s="2">
        <v>-138.18501666666666</v>
      </c>
      <c r="D2052" s="149" t="s">
        <v>6080</v>
      </c>
    </row>
    <row r="2053" spans="1:4" ht="11.25">
      <c r="A2053" s="1" t="s">
        <v>6081</v>
      </c>
      <c r="B2053" s="2">
        <v>-30.99168333333333</v>
      </c>
      <c r="C2053" s="2">
        <v>-118.81001666666666</v>
      </c>
      <c r="D2053" s="149" t="s">
        <v>6082</v>
      </c>
    </row>
    <row r="2054" spans="1:4" ht="11.25">
      <c r="A2054" s="1" t="s">
        <v>6083</v>
      </c>
      <c r="B2054" s="2">
        <v>-20.50835</v>
      </c>
      <c r="C2054" s="2">
        <v>-141.25668333333334</v>
      </c>
      <c r="D2054" s="149" t="s">
        <v>6084</v>
      </c>
    </row>
    <row r="2055" spans="1:4" ht="11.25">
      <c r="A2055" s="1" t="s">
        <v>6085</v>
      </c>
      <c r="B2055" s="2">
        <v>-34.981683333333336</v>
      </c>
      <c r="C2055" s="2">
        <v>-138.78501666666668</v>
      </c>
      <c r="D2055" s="149" t="s">
        <v>6086</v>
      </c>
    </row>
    <row r="2056" spans="1:4" ht="11.25">
      <c r="A2056" s="1" t="s">
        <v>6087</v>
      </c>
      <c r="B2056" s="2">
        <v>-27.408350000000002</v>
      </c>
      <c r="C2056" s="2">
        <v>-157.95001666666667</v>
      </c>
      <c r="D2056" s="149" t="s">
        <v>3999</v>
      </c>
    </row>
    <row r="2057" spans="1:4" ht="11.25">
      <c r="A2057" s="1" t="s">
        <v>4000</v>
      </c>
      <c r="B2057" s="2">
        <v>-12.39835</v>
      </c>
      <c r="C2057" s="2">
        <v>-132.26835</v>
      </c>
      <c r="D2057" s="149" t="s">
        <v>4001</v>
      </c>
    </row>
    <row r="2058" spans="1:4" ht="11.25">
      <c r="A2058" s="1" t="s">
        <v>4002</v>
      </c>
      <c r="B2058" s="2">
        <v>-18.871683333333333</v>
      </c>
      <c r="C2058" s="2">
        <v>-116.50168333333335</v>
      </c>
      <c r="D2058" s="149" t="s">
        <v>4003</v>
      </c>
    </row>
    <row r="2059" spans="1:4" ht="11.25">
      <c r="A2059" s="1" t="s">
        <v>1004</v>
      </c>
      <c r="B2059" s="2">
        <v>-16.70001666666667</v>
      </c>
      <c r="C2059" s="2">
        <v>-145.53501666666668</v>
      </c>
      <c r="D2059" s="149" t="s">
        <v>1005</v>
      </c>
    </row>
    <row r="2060" spans="1:4" ht="11.25">
      <c r="A2060" s="1" t="s">
        <v>5989</v>
      </c>
      <c r="B2060" s="2">
        <v>-11.600016666666669</v>
      </c>
      <c r="C2060" s="2">
        <v>-144.03335</v>
      </c>
      <c r="D2060" s="149" t="s">
        <v>7928</v>
      </c>
    </row>
    <row r="2061" spans="1:4" ht="11.25">
      <c r="A2061" s="1" t="s">
        <v>1006</v>
      </c>
      <c r="B2061" s="2">
        <v>-33.78001666666667</v>
      </c>
      <c r="C2061" s="2">
        <v>-120.18001666666666</v>
      </c>
      <c r="D2061" s="149" t="s">
        <v>1007</v>
      </c>
    </row>
    <row r="2062" spans="1:4" ht="11.25">
      <c r="A2062" s="1" t="s">
        <v>1013</v>
      </c>
      <c r="B2062" s="2">
        <v>-21.020016666666667</v>
      </c>
      <c r="C2062" s="2">
        <v>-116.90001666666666</v>
      </c>
      <c r="D2062" s="149" t="s">
        <v>1014</v>
      </c>
    </row>
    <row r="2063" spans="1:4" ht="11.25">
      <c r="A2063" s="1" t="s">
        <v>1015</v>
      </c>
      <c r="B2063" s="2">
        <v>-27.231683333333333</v>
      </c>
      <c r="C2063" s="2">
        <v>-153.00001666666668</v>
      </c>
      <c r="D2063" s="149" t="s">
        <v>1016</v>
      </c>
    </row>
    <row r="2064" spans="1:4" ht="11.25">
      <c r="A2064" s="1" t="s">
        <v>1017</v>
      </c>
      <c r="B2064" s="2">
        <v>-31.88335</v>
      </c>
      <c r="C2064" s="2">
        <v>-115.51001666666667</v>
      </c>
      <c r="D2064" s="149" t="s">
        <v>1018</v>
      </c>
    </row>
    <row r="2065" spans="1:4" ht="11.25">
      <c r="A2065" s="1" t="s">
        <v>6121</v>
      </c>
      <c r="B2065" s="2">
        <v>-35.52168333333333</v>
      </c>
      <c r="C2065" s="2">
        <v>-138.18335</v>
      </c>
      <c r="D2065" s="149" t="s">
        <v>5116</v>
      </c>
    </row>
    <row r="2066" spans="1:4" ht="11.25">
      <c r="A2066" s="1" t="s">
        <v>1019</v>
      </c>
      <c r="B2066" s="2">
        <v>-25.86835</v>
      </c>
      <c r="C2066" s="2">
        <v>-117.55501666666667</v>
      </c>
      <c r="D2066" s="149" t="s">
        <v>2304</v>
      </c>
    </row>
    <row r="2067" spans="1:4" ht="11.25">
      <c r="A2067" s="1" t="s">
        <v>2305</v>
      </c>
      <c r="B2067" s="2">
        <v>-29.01335</v>
      </c>
      <c r="C2067" s="2">
        <v>-124.70335</v>
      </c>
      <c r="D2067" s="149" t="s">
        <v>2306</v>
      </c>
    </row>
    <row r="2068" spans="1:4" ht="11.25">
      <c r="A2068" s="1" t="s">
        <v>6122</v>
      </c>
      <c r="B2068" s="2">
        <v>-42.73335</v>
      </c>
      <c r="C2068" s="2">
        <v>-147.43335</v>
      </c>
      <c r="D2068" s="149" t="s">
        <v>5117</v>
      </c>
    </row>
    <row r="2069" spans="1:4" ht="11.25">
      <c r="A2069" s="1" t="s">
        <v>6123</v>
      </c>
      <c r="B2069" s="2">
        <v>-35.27501666666667</v>
      </c>
      <c r="C2069" s="2">
        <v>-147.07001666666667</v>
      </c>
      <c r="D2069" s="149" t="s">
        <v>130</v>
      </c>
    </row>
    <row r="2070" spans="1:4" ht="11.25">
      <c r="A2070" s="1" t="s">
        <v>5232</v>
      </c>
      <c r="B2070" s="2">
        <v>-34.30001666666667</v>
      </c>
      <c r="C2070" s="2">
        <v>-142.21668333333332</v>
      </c>
      <c r="D2070" s="149" t="s">
        <v>4069</v>
      </c>
    </row>
    <row r="2071" spans="1:4" ht="11.25">
      <c r="A2071" s="1" t="s">
        <v>5233</v>
      </c>
      <c r="B2071" s="2">
        <v>-35.23835</v>
      </c>
      <c r="C2071" s="2">
        <v>-149.13668333333334</v>
      </c>
      <c r="D2071" s="149" t="s">
        <v>4070</v>
      </c>
    </row>
    <row r="2072" spans="1:4" ht="11.25">
      <c r="A2072" s="1" t="s">
        <v>5234</v>
      </c>
      <c r="B2072" s="2">
        <v>-37.88001666666667</v>
      </c>
      <c r="C2072" s="2">
        <v>-147.47501666666668</v>
      </c>
      <c r="D2072" s="149" t="s">
        <v>5976</v>
      </c>
    </row>
    <row r="2073" spans="1:4" ht="11.25">
      <c r="A2073" s="1" t="s">
        <v>6145</v>
      </c>
      <c r="B2073" s="2">
        <v>-21.633349999999997</v>
      </c>
      <c r="C2073" s="2">
        <v>-148.05001666666666</v>
      </c>
      <c r="D2073" s="149" t="s">
        <v>5977</v>
      </c>
    </row>
    <row r="2074" spans="1:4" ht="11.25">
      <c r="A2074" s="1" t="s">
        <v>6146</v>
      </c>
      <c r="B2074" s="2">
        <v>-21.116683333333334</v>
      </c>
      <c r="C2074" s="2">
        <v>-148.11668333333333</v>
      </c>
      <c r="D2074" s="149" t="s">
        <v>5978</v>
      </c>
    </row>
    <row r="2075" spans="1:4" ht="11.25">
      <c r="A2075" s="1" t="s">
        <v>2307</v>
      </c>
      <c r="B2075" s="2">
        <v>-31.873350000000002</v>
      </c>
      <c r="C2075" s="2">
        <v>-116.09168333333332</v>
      </c>
      <c r="D2075" s="149" t="s">
        <v>2308</v>
      </c>
    </row>
    <row r="2076" spans="1:4" ht="11.25">
      <c r="A2076" s="1" t="s">
        <v>6147</v>
      </c>
      <c r="B2076" s="2">
        <v>-16.88335</v>
      </c>
      <c r="C2076" s="2">
        <v>-145.70001666666664</v>
      </c>
      <c r="D2076" s="149" t="s">
        <v>5979</v>
      </c>
    </row>
    <row r="2077" spans="1:4" ht="11.25">
      <c r="A2077" s="1" t="s">
        <v>2309</v>
      </c>
      <c r="B2077" s="2">
        <v>-11.000016666666665</v>
      </c>
      <c r="C2077" s="2">
        <v>-143.25835</v>
      </c>
      <c r="D2077" s="149" t="s">
        <v>2310</v>
      </c>
    </row>
    <row r="2078" spans="1:4" ht="11.25">
      <c r="A2078" s="1" t="s">
        <v>2311</v>
      </c>
      <c r="B2078" s="2">
        <v>-35.156683333333326</v>
      </c>
      <c r="C2078" s="2">
        <v>-138.69001666666665</v>
      </c>
      <c r="D2078" s="149" t="s">
        <v>2312</v>
      </c>
    </row>
    <row r="2079" spans="1:4" ht="11.25">
      <c r="A2079" s="1" t="s">
        <v>1208</v>
      </c>
      <c r="B2079" s="2">
        <v>-34.19223333333334</v>
      </c>
      <c r="C2079" s="2">
        <v>-140.67585</v>
      </c>
      <c r="D2079" s="149" t="s">
        <v>1209</v>
      </c>
    </row>
    <row r="2080" spans="1:4" ht="11.25">
      <c r="A2080" s="1" t="s">
        <v>6148</v>
      </c>
      <c r="B2080" s="2">
        <v>-18.316683333333334</v>
      </c>
      <c r="C2080" s="2">
        <v>-133.80001666666666</v>
      </c>
      <c r="D2080" s="149" t="s">
        <v>2230</v>
      </c>
    </row>
    <row r="2081" spans="1:4" ht="11.25">
      <c r="A2081" s="1" t="s">
        <v>6149</v>
      </c>
      <c r="B2081" s="2">
        <v>-29.986683333333332</v>
      </c>
      <c r="C2081" s="2">
        <v>-153.22501666666665</v>
      </c>
      <c r="D2081" s="149" t="s">
        <v>2231</v>
      </c>
    </row>
    <row r="2082" spans="1:4" ht="11.25">
      <c r="A2082" s="1" t="s">
        <v>2313</v>
      </c>
      <c r="B2082" s="2">
        <v>-43.000016666666674</v>
      </c>
      <c r="C2082" s="2">
        <v>-75.00001666666667</v>
      </c>
      <c r="D2082" s="149" t="s">
        <v>2314</v>
      </c>
    </row>
    <row r="2083" spans="1:4" ht="11.25">
      <c r="A2083" s="1" t="s">
        <v>2315</v>
      </c>
      <c r="B2083" s="2">
        <v>-35.06835</v>
      </c>
      <c r="C2083" s="2">
        <v>-125.00001666666667</v>
      </c>
      <c r="D2083" s="149" t="s">
        <v>2316</v>
      </c>
    </row>
    <row r="2084" spans="1:4" ht="11.25">
      <c r="A2084" s="1" t="s">
        <v>6150</v>
      </c>
      <c r="B2084" s="2">
        <v>-14.780016666666667</v>
      </c>
      <c r="C2084" s="2">
        <v>-131.93668333333332</v>
      </c>
      <c r="D2084" s="149" t="s">
        <v>2232</v>
      </c>
    </row>
    <row r="2085" spans="1:4" ht="11.25">
      <c r="A2085" s="1" t="s">
        <v>7068</v>
      </c>
      <c r="B2085" s="2">
        <v>-29.460016666666665</v>
      </c>
      <c r="C2085" s="2">
        <v>-117.09501666666668</v>
      </c>
      <c r="D2085" s="149" t="s">
        <v>4647</v>
      </c>
    </row>
    <row r="2086" spans="1:4" ht="11.25">
      <c r="A2086" s="1" t="s">
        <v>6151</v>
      </c>
      <c r="B2086" s="2">
        <v>-19.04668333333333</v>
      </c>
      <c r="C2086" s="2">
        <v>-146.38835</v>
      </c>
      <c r="D2086" s="149" t="s">
        <v>2233</v>
      </c>
    </row>
    <row r="2087" spans="1:4" ht="11.25">
      <c r="A2087" s="1" t="s">
        <v>1210</v>
      </c>
      <c r="B2087" s="2">
        <v>-33.59696666666666</v>
      </c>
      <c r="C2087" s="2">
        <v>-150.77639999999997</v>
      </c>
      <c r="D2087" s="149" t="s">
        <v>5770</v>
      </c>
    </row>
    <row r="2088" spans="1:4" ht="11.25">
      <c r="A2088" s="1" t="s">
        <v>5771</v>
      </c>
      <c r="B2088" s="2">
        <v>-33.60751666666667</v>
      </c>
      <c r="C2088" s="2">
        <v>-150.7989</v>
      </c>
      <c r="D2088" s="149" t="s">
        <v>5770</v>
      </c>
    </row>
    <row r="2089" spans="1:4" ht="11.25">
      <c r="A2089" s="1" t="s">
        <v>4648</v>
      </c>
      <c r="B2089" s="2">
        <v>-27.743350000000003</v>
      </c>
      <c r="C2089" s="2">
        <v>-133.4600166666667</v>
      </c>
      <c r="D2089" s="149" t="s">
        <v>4649</v>
      </c>
    </row>
    <row r="2090" spans="1:4" ht="11.25">
      <c r="A2090" s="1" t="s">
        <v>4650</v>
      </c>
      <c r="B2090" s="2">
        <v>-35.75501666666666</v>
      </c>
      <c r="C2090" s="2">
        <v>-128.00001666666668</v>
      </c>
      <c r="D2090" s="149" t="s">
        <v>6052</v>
      </c>
    </row>
    <row r="2091" spans="1:4" ht="11.25">
      <c r="A2091" s="1" t="s">
        <v>6053</v>
      </c>
      <c r="B2091" s="2">
        <v>-32.20168333333333</v>
      </c>
      <c r="C2091" s="2">
        <v>-163.00001666666668</v>
      </c>
      <c r="D2091" s="149" t="s">
        <v>6054</v>
      </c>
    </row>
    <row r="2092" spans="1:4" ht="11.25">
      <c r="A2092" s="1" t="s">
        <v>6152</v>
      </c>
      <c r="B2092" s="2">
        <v>-20.83335</v>
      </c>
      <c r="C2092" s="2">
        <v>-148.90001666666666</v>
      </c>
      <c r="D2092" s="149" t="s">
        <v>2234</v>
      </c>
    </row>
    <row r="2093" spans="1:4" ht="11.25">
      <c r="A2093" s="1" t="s">
        <v>6055</v>
      </c>
      <c r="B2093" s="2">
        <v>-33.943349999999995</v>
      </c>
      <c r="C2093" s="2">
        <v>-149.44168333333332</v>
      </c>
      <c r="D2093" s="149" t="s">
        <v>6056</v>
      </c>
    </row>
    <row r="2094" spans="1:4" ht="11.25">
      <c r="A2094" s="1" t="s">
        <v>6057</v>
      </c>
      <c r="B2094" s="2">
        <v>-29.53168333333333</v>
      </c>
      <c r="C2094" s="2">
        <v>-122.01501666666667</v>
      </c>
      <c r="D2094" s="149" t="s">
        <v>6058</v>
      </c>
    </row>
    <row r="2095" spans="1:4" ht="11.25">
      <c r="A2095" s="1" t="s">
        <v>6059</v>
      </c>
      <c r="B2095" s="2">
        <v>-35.411683333333336</v>
      </c>
      <c r="C2095" s="2">
        <v>-146.92335</v>
      </c>
      <c r="D2095" s="149" t="s">
        <v>6060</v>
      </c>
    </row>
    <row r="2096" spans="1:4" ht="11.25">
      <c r="A2096" s="1" t="s">
        <v>6061</v>
      </c>
      <c r="B2096" s="2">
        <v>-14.000016666666665</v>
      </c>
      <c r="C2096" s="2">
        <v>-158.41668333333334</v>
      </c>
      <c r="D2096" s="149" t="s">
        <v>6062</v>
      </c>
    </row>
    <row r="2097" spans="1:4" ht="11.25">
      <c r="A2097" s="1" t="s">
        <v>6153</v>
      </c>
      <c r="B2097" s="2">
        <v>-26.750016666666664</v>
      </c>
      <c r="C2097" s="2">
        <v>-153.09168333333335</v>
      </c>
      <c r="D2097" s="149" t="s">
        <v>2235</v>
      </c>
    </row>
    <row r="2098" spans="1:4" ht="11.25">
      <c r="A2098" s="1" t="s">
        <v>6154</v>
      </c>
      <c r="B2098" s="2">
        <v>-35.05501666666666</v>
      </c>
      <c r="C2098" s="2">
        <v>-147.34501666666665</v>
      </c>
      <c r="D2098" s="149" t="s">
        <v>694</v>
      </c>
    </row>
    <row r="2099" spans="1:4" ht="11.25">
      <c r="A2099" s="1" t="s">
        <v>6063</v>
      </c>
      <c r="B2099" s="2">
        <v>-34.28001666666667</v>
      </c>
      <c r="C2099" s="2">
        <v>-150.4300166666667</v>
      </c>
      <c r="D2099" s="149" t="s">
        <v>6064</v>
      </c>
    </row>
    <row r="2100" spans="1:4" ht="11.25">
      <c r="A2100" s="1" t="s">
        <v>5772</v>
      </c>
      <c r="B2100" s="2">
        <v>-19.58556666666667</v>
      </c>
      <c r="C2100" s="2">
        <v>-116.13668333333332</v>
      </c>
      <c r="D2100" s="149" t="s">
        <v>5773</v>
      </c>
    </row>
    <row r="2101" spans="1:4" ht="11.25">
      <c r="A2101" s="1" t="s">
        <v>7002</v>
      </c>
      <c r="B2101" s="2">
        <v>-23.382799999999996</v>
      </c>
      <c r="C2101" s="2">
        <v>-150.47168333333332</v>
      </c>
      <c r="D2101" s="149" t="s">
        <v>3947</v>
      </c>
    </row>
    <row r="2102" spans="1:4" ht="11.25">
      <c r="A2102" s="1" t="s">
        <v>3233</v>
      </c>
      <c r="B2102" s="2">
        <v>-19.03335</v>
      </c>
      <c r="C2102" s="2">
        <v>-146.61168333333333</v>
      </c>
      <c r="D2102" s="149" t="s">
        <v>695</v>
      </c>
    </row>
    <row r="2103" spans="1:4" ht="11.25">
      <c r="A2103" s="1" t="s">
        <v>3948</v>
      </c>
      <c r="B2103" s="2">
        <v>-23.37085</v>
      </c>
      <c r="C2103" s="2">
        <v>-150.4753</v>
      </c>
      <c r="D2103" s="149" t="s">
        <v>3947</v>
      </c>
    </row>
    <row r="2104" spans="1:4" ht="11.25">
      <c r="A2104" s="1" t="s">
        <v>3949</v>
      </c>
      <c r="B2104" s="2">
        <v>-23.382799999999996</v>
      </c>
      <c r="C2104" s="2">
        <v>-150.47168333333332</v>
      </c>
      <c r="D2104" s="149" t="s">
        <v>3947</v>
      </c>
    </row>
    <row r="2105" spans="1:4" ht="11.25">
      <c r="A2105" s="1" t="s">
        <v>3234</v>
      </c>
      <c r="B2105" s="2">
        <v>-37.470016666666666</v>
      </c>
      <c r="C2105" s="2">
        <v>-144.56334999999999</v>
      </c>
      <c r="D2105" s="149" t="s">
        <v>696</v>
      </c>
    </row>
    <row r="2106" spans="1:4" ht="11.25">
      <c r="A2106" s="1" t="s">
        <v>3235</v>
      </c>
      <c r="B2106" s="2">
        <v>-32.11668333333334</v>
      </c>
      <c r="C2106" s="2">
        <v>-116.07501666666667</v>
      </c>
      <c r="D2106" s="149" t="s">
        <v>697</v>
      </c>
    </row>
    <row r="2107" spans="1:4" ht="11.25">
      <c r="A2107" s="1" t="s">
        <v>3950</v>
      </c>
      <c r="B2107" s="2">
        <v>-20.697799999999997</v>
      </c>
      <c r="C2107" s="2">
        <v>-143.11001666666667</v>
      </c>
      <c r="D2107" s="149" t="s">
        <v>3951</v>
      </c>
    </row>
    <row r="2108" spans="1:4" ht="11.25">
      <c r="A2108" s="1" t="s">
        <v>3236</v>
      </c>
      <c r="B2108" s="2">
        <v>-34.583349999999996</v>
      </c>
      <c r="C2108" s="2">
        <v>-138.35835</v>
      </c>
      <c r="D2108" s="149" t="s">
        <v>698</v>
      </c>
    </row>
    <row r="2109" spans="1:4" ht="11.25">
      <c r="A2109" s="1" t="s">
        <v>3237</v>
      </c>
      <c r="B2109" s="2">
        <v>-19.461683333333333</v>
      </c>
      <c r="C2109" s="2">
        <v>-146.69501666666667</v>
      </c>
      <c r="D2109" s="149" t="s">
        <v>699</v>
      </c>
    </row>
    <row r="2110" spans="1:4" ht="11.25">
      <c r="A2110" s="1" t="s">
        <v>3238</v>
      </c>
      <c r="B2110" s="2">
        <v>-24.100016666666665</v>
      </c>
      <c r="C2110" s="2">
        <v>-150.11668333333333</v>
      </c>
      <c r="D2110" s="149" t="s">
        <v>700</v>
      </c>
    </row>
    <row r="2111" spans="1:4" ht="11.25">
      <c r="A2111" s="1" t="s">
        <v>6065</v>
      </c>
      <c r="B2111" s="2">
        <v>-15.84335</v>
      </c>
      <c r="C2111" s="2">
        <v>-125.14501666666668</v>
      </c>
      <c r="D2111" s="149" t="s">
        <v>6066</v>
      </c>
    </row>
    <row r="2112" spans="1:4" ht="11.25">
      <c r="A2112" s="1" t="s">
        <v>6067</v>
      </c>
      <c r="B2112" s="2">
        <v>-35.095016666666666</v>
      </c>
      <c r="C2112" s="2">
        <v>-138.42835000000002</v>
      </c>
      <c r="D2112" s="149" t="s">
        <v>6068</v>
      </c>
    </row>
    <row r="2113" spans="1:4" ht="11.25">
      <c r="A2113" s="1" t="s">
        <v>6069</v>
      </c>
      <c r="B2113" s="2">
        <v>-27.96335</v>
      </c>
      <c r="C2113" s="2">
        <v>-119.09668333333333</v>
      </c>
      <c r="D2113" s="149" t="s">
        <v>6070</v>
      </c>
    </row>
    <row r="2114" spans="1:4" ht="11.25">
      <c r="A2114" s="1" t="s">
        <v>6071</v>
      </c>
      <c r="B2114" s="2">
        <v>-37.75501666666666</v>
      </c>
      <c r="C2114" s="2">
        <v>-145.01835</v>
      </c>
      <c r="D2114" s="149" t="s">
        <v>6072</v>
      </c>
    </row>
    <row r="2115" spans="1:4" ht="11.25">
      <c r="A2115" s="1" t="s">
        <v>6073</v>
      </c>
      <c r="B2115" s="2">
        <v>-29.155016666666665</v>
      </c>
      <c r="C2115" s="2">
        <v>-167.78668333333334</v>
      </c>
      <c r="D2115" s="149" t="s">
        <v>6074</v>
      </c>
    </row>
    <row r="2116" spans="1:4" ht="11.25">
      <c r="A2116" s="1" t="s">
        <v>3952</v>
      </c>
      <c r="B2116" s="2">
        <v>-37.59113333333334</v>
      </c>
      <c r="C2116" s="2">
        <v>-144.82280000000003</v>
      </c>
      <c r="D2116" s="149" t="s">
        <v>3953</v>
      </c>
    </row>
    <row r="2117" spans="1:4" ht="11.25">
      <c r="A2117" s="1" t="s">
        <v>6075</v>
      </c>
      <c r="B2117" s="2">
        <v>-35.061683333333335</v>
      </c>
      <c r="C2117" s="2">
        <v>-138.90501666666668</v>
      </c>
      <c r="D2117" s="149" t="s">
        <v>6076</v>
      </c>
    </row>
    <row r="2118" spans="1:4" ht="11.25">
      <c r="A2118" s="1" t="s">
        <v>6077</v>
      </c>
      <c r="B2118" s="2">
        <v>-39.24001666666667</v>
      </c>
      <c r="C2118" s="2">
        <v>-144.16334999999998</v>
      </c>
      <c r="D2118" s="149" t="s">
        <v>6078</v>
      </c>
    </row>
    <row r="2119" spans="1:4" ht="11.25">
      <c r="A2119" s="1" t="s">
        <v>3239</v>
      </c>
      <c r="B2119" s="2">
        <v>-32.29168333333333</v>
      </c>
      <c r="C2119" s="2">
        <v>-115.74168333333333</v>
      </c>
      <c r="D2119" s="149" t="s">
        <v>3871</v>
      </c>
    </row>
    <row r="2120" spans="1:4" ht="11.25">
      <c r="A2120" s="1" t="s">
        <v>3240</v>
      </c>
      <c r="B2120" s="2">
        <v>-37.72835</v>
      </c>
      <c r="C2120" s="2">
        <v>-144.65335</v>
      </c>
      <c r="D2120" s="149" t="s">
        <v>5917</v>
      </c>
    </row>
    <row r="2121" spans="1:4" ht="11.25">
      <c r="A2121" s="1" t="s">
        <v>6079</v>
      </c>
      <c r="B2121" s="2">
        <v>-13.575016666666667</v>
      </c>
      <c r="C2121" s="2">
        <v>-131.50001666666665</v>
      </c>
      <c r="D2121" s="149" t="s">
        <v>6299</v>
      </c>
    </row>
    <row r="2122" spans="1:4" ht="11.25">
      <c r="A2122" s="1" t="s">
        <v>6300</v>
      </c>
      <c r="B2122" s="2">
        <v>-32.12501666666667</v>
      </c>
      <c r="C2122" s="2">
        <v>-116.06001666666667</v>
      </c>
      <c r="D2122" s="149" t="s">
        <v>6301</v>
      </c>
    </row>
    <row r="2123" spans="1:4" ht="11.25">
      <c r="A2123" s="1" t="s">
        <v>6302</v>
      </c>
      <c r="B2123" s="2">
        <v>-17.216683333333332</v>
      </c>
      <c r="C2123" s="2">
        <v>-146.16501666666665</v>
      </c>
      <c r="D2123" s="149" t="s">
        <v>6303</v>
      </c>
    </row>
    <row r="2124" spans="1:4" ht="11.25">
      <c r="A2124" s="1" t="s">
        <v>3954</v>
      </c>
      <c r="B2124" s="2">
        <v>-26.543066666666665</v>
      </c>
      <c r="C2124" s="2">
        <v>-148.78168333333332</v>
      </c>
      <c r="D2124" s="149" t="s">
        <v>3955</v>
      </c>
    </row>
    <row r="2125" spans="1:4" ht="11.25">
      <c r="A2125" s="1" t="s">
        <v>6304</v>
      </c>
      <c r="B2125" s="2">
        <v>-36.45001666666666</v>
      </c>
      <c r="C2125" s="2">
        <v>-131.50001666666665</v>
      </c>
      <c r="D2125" s="149" t="s">
        <v>6305</v>
      </c>
    </row>
    <row r="2126" spans="1:4" ht="11.25">
      <c r="A2126" s="1" t="s">
        <v>6306</v>
      </c>
      <c r="B2126" s="2">
        <v>-10.946683333333333</v>
      </c>
      <c r="C2126" s="2">
        <v>-139.20501666666667</v>
      </c>
      <c r="D2126" s="149" t="s">
        <v>6307</v>
      </c>
    </row>
    <row r="2127" spans="1:4" ht="11.25">
      <c r="A2127" s="1" t="s">
        <v>6308</v>
      </c>
      <c r="B2127" s="2">
        <v>-28.52501666666667</v>
      </c>
      <c r="C2127" s="2">
        <v>-153.60335</v>
      </c>
      <c r="D2127" s="149" t="s">
        <v>6309</v>
      </c>
    </row>
    <row r="2128" spans="1:4" ht="11.25">
      <c r="A2128" s="1" t="s">
        <v>6310</v>
      </c>
      <c r="B2128" s="2">
        <v>-23.09335</v>
      </c>
      <c r="C2128" s="2">
        <v>-116.57334999999999</v>
      </c>
      <c r="D2128" s="149" t="s">
        <v>6311</v>
      </c>
    </row>
    <row r="2129" spans="1:4" ht="11.25">
      <c r="A2129" s="1" t="s">
        <v>6312</v>
      </c>
      <c r="B2129" s="2">
        <v>-30.62335</v>
      </c>
      <c r="C2129" s="2">
        <v>-116.97001666666667</v>
      </c>
      <c r="D2129" s="149" t="s">
        <v>6313</v>
      </c>
    </row>
    <row r="2130" spans="1:4" ht="11.25">
      <c r="A2130" s="1" t="s">
        <v>6314</v>
      </c>
      <c r="B2130" s="2">
        <v>-26.503349999999998</v>
      </c>
      <c r="C2130" s="2">
        <v>-153.5116833333333</v>
      </c>
      <c r="D2130" s="149" t="s">
        <v>6315</v>
      </c>
    </row>
    <row r="2131" spans="1:4" ht="11.25">
      <c r="A2131" s="1" t="s">
        <v>6316</v>
      </c>
      <c r="B2131" s="2">
        <v>-37.70668333333334</v>
      </c>
      <c r="C2131" s="2">
        <v>-144.70668333333336</v>
      </c>
      <c r="D2131" s="149" t="s">
        <v>6317</v>
      </c>
    </row>
    <row r="2132" spans="1:4" ht="11.25">
      <c r="A2132" s="1" t="s">
        <v>6318</v>
      </c>
      <c r="B2132" s="2">
        <v>-26.146683333333335</v>
      </c>
      <c r="C2132" s="2">
        <v>-150.91501666666667</v>
      </c>
      <c r="D2132" s="149" t="s">
        <v>6319</v>
      </c>
    </row>
    <row r="2133" spans="1:4" ht="11.25">
      <c r="A2133" s="1" t="s">
        <v>4083</v>
      </c>
      <c r="B2133" s="2">
        <v>-37.89251666666667</v>
      </c>
      <c r="C2133" s="2">
        <v>-144.49196666666666</v>
      </c>
      <c r="D2133" s="149" t="s">
        <v>4459</v>
      </c>
    </row>
    <row r="2134" spans="1:4" ht="11.25">
      <c r="A2134" s="1" t="s">
        <v>3241</v>
      </c>
      <c r="B2134" s="2">
        <v>-19.411683333333333</v>
      </c>
      <c r="C2134" s="2">
        <v>-146.73335</v>
      </c>
      <c r="D2134" s="149" t="s">
        <v>5918</v>
      </c>
    </row>
    <row r="2135" spans="1:4" ht="11.25">
      <c r="A2135" s="1" t="s">
        <v>3242</v>
      </c>
      <c r="B2135" s="2">
        <v>-22.40001666666667</v>
      </c>
      <c r="C2135" s="2">
        <v>-149.73335</v>
      </c>
      <c r="D2135" s="149" t="s">
        <v>5919</v>
      </c>
    </row>
    <row r="2136" spans="1:4" ht="11.25">
      <c r="A2136" s="1" t="s">
        <v>3243</v>
      </c>
      <c r="B2136" s="2">
        <v>-33.82501666666667</v>
      </c>
      <c r="C2136" s="2">
        <v>-151.02501666666666</v>
      </c>
      <c r="D2136" s="149" t="s">
        <v>5920</v>
      </c>
    </row>
    <row r="2137" spans="1:4" ht="11.25">
      <c r="A2137" s="1" t="s">
        <v>4460</v>
      </c>
      <c r="B2137" s="2">
        <v>-32.00418333333334</v>
      </c>
      <c r="C2137" s="2">
        <v>-115.54473333333334</v>
      </c>
      <c r="D2137" s="149" t="s">
        <v>4461</v>
      </c>
    </row>
    <row r="2138" spans="1:4" ht="11.25">
      <c r="A2138" s="1" t="s">
        <v>3244</v>
      </c>
      <c r="B2138" s="2">
        <v>-28.216683333333332</v>
      </c>
      <c r="C2138" s="2">
        <v>-152.86668333333336</v>
      </c>
      <c r="D2138" s="149" t="s">
        <v>5921</v>
      </c>
    </row>
    <row r="2139" spans="1:4" ht="11.25">
      <c r="A2139" s="1" t="s">
        <v>6320</v>
      </c>
      <c r="B2139" s="2">
        <v>-27.38668333333333</v>
      </c>
      <c r="C2139" s="2">
        <v>-152.3900166666667</v>
      </c>
      <c r="D2139" s="149" t="s">
        <v>6321</v>
      </c>
    </row>
    <row r="2140" spans="1:4" ht="11.25">
      <c r="A2140" s="1" t="s">
        <v>6322</v>
      </c>
      <c r="B2140" s="2">
        <v>-37.03168333333333</v>
      </c>
      <c r="C2140" s="2">
        <v>-135.00001666666668</v>
      </c>
      <c r="D2140" s="149" t="s">
        <v>6323</v>
      </c>
    </row>
    <row r="2141" spans="1:4" ht="11.25">
      <c r="A2141" s="1" t="s">
        <v>6324</v>
      </c>
      <c r="B2141" s="2">
        <v>-17.198349999999998</v>
      </c>
      <c r="C2141" s="2">
        <v>-137.88501666666667</v>
      </c>
      <c r="D2141" s="149" t="s">
        <v>6325</v>
      </c>
    </row>
    <row r="2142" spans="1:4" ht="11.25">
      <c r="A2142" s="1" t="s">
        <v>4462</v>
      </c>
      <c r="B2142" s="2">
        <v>-34.38668333333334</v>
      </c>
      <c r="C2142" s="2">
        <v>-148.97556666666668</v>
      </c>
      <c r="D2142" s="149" t="s">
        <v>4463</v>
      </c>
    </row>
    <row r="2143" spans="1:4" ht="11.25">
      <c r="A2143" s="1" t="s">
        <v>3245</v>
      </c>
      <c r="B2143" s="2">
        <v>-27.666683333333335</v>
      </c>
      <c r="C2143" s="2">
        <v>-153.38334999999998</v>
      </c>
      <c r="D2143" s="149" t="s">
        <v>711</v>
      </c>
    </row>
    <row r="2144" spans="1:4" ht="11.25">
      <c r="A2144" s="1" t="s">
        <v>6326</v>
      </c>
      <c r="B2144" s="2">
        <v>-36.33001666666666</v>
      </c>
      <c r="C2144" s="2">
        <v>-147.72834999999998</v>
      </c>
      <c r="D2144" s="149" t="s">
        <v>5437</v>
      </c>
    </row>
    <row r="2145" spans="1:4" ht="11.25">
      <c r="A2145" s="1" t="s">
        <v>5438</v>
      </c>
      <c r="B2145" s="2">
        <v>-34.943349999999995</v>
      </c>
      <c r="C2145" s="2">
        <v>-146.3900166666667</v>
      </c>
      <c r="D2145" s="149" t="s">
        <v>5439</v>
      </c>
    </row>
    <row r="2146" spans="1:4" ht="11.25">
      <c r="A2146" s="1" t="s">
        <v>5440</v>
      </c>
      <c r="B2146" s="2">
        <v>-33.26501666666667</v>
      </c>
      <c r="C2146" s="2">
        <v>-150.78834999999998</v>
      </c>
      <c r="D2146" s="149" t="s">
        <v>5441</v>
      </c>
    </row>
    <row r="2147" spans="1:4" ht="11.25">
      <c r="A2147" s="1" t="s">
        <v>5442</v>
      </c>
      <c r="B2147" s="2">
        <v>-36.156683333333326</v>
      </c>
      <c r="C2147" s="2">
        <v>-163.00001666666668</v>
      </c>
      <c r="D2147" s="149" t="s">
        <v>5443</v>
      </c>
    </row>
    <row r="2148" spans="1:4" ht="11.25">
      <c r="A2148" s="1" t="s">
        <v>5444</v>
      </c>
      <c r="B2148" s="2">
        <v>-13.826683333333333</v>
      </c>
      <c r="C2148" s="2">
        <v>-91.38001666666666</v>
      </c>
      <c r="D2148" s="149" t="s">
        <v>5445</v>
      </c>
    </row>
    <row r="2149" spans="1:4" ht="11.25">
      <c r="A2149" s="1" t="s">
        <v>5446</v>
      </c>
      <c r="B2149" s="2">
        <v>-30.820016666666668</v>
      </c>
      <c r="C2149" s="2">
        <v>-133.67335</v>
      </c>
      <c r="D2149" s="149" t="s">
        <v>5447</v>
      </c>
    </row>
    <row r="2150" spans="1:4" ht="11.25">
      <c r="A2150" s="1" t="s">
        <v>5448</v>
      </c>
      <c r="B2150" s="2">
        <v>-19.983349999999998</v>
      </c>
      <c r="C2150" s="2">
        <v>-143.19001666666668</v>
      </c>
      <c r="D2150" s="149" t="s">
        <v>5449</v>
      </c>
    </row>
    <row r="2151" spans="1:4" ht="11.25">
      <c r="A2151" s="1" t="s">
        <v>5450</v>
      </c>
      <c r="B2151" s="2">
        <v>-29.49835</v>
      </c>
      <c r="C2151" s="2">
        <v>-117.24668333333334</v>
      </c>
      <c r="D2151" s="149" t="s">
        <v>5451</v>
      </c>
    </row>
    <row r="2152" spans="1:4" ht="11.25">
      <c r="A2152" s="1" t="s">
        <v>3246</v>
      </c>
      <c r="B2152" s="2">
        <v>-36.095016666666666</v>
      </c>
      <c r="C2152" s="2">
        <v>-146.72001666666665</v>
      </c>
      <c r="D2152" s="149" t="s">
        <v>712</v>
      </c>
    </row>
    <row r="2153" spans="1:4" ht="11.25">
      <c r="A2153" s="1" t="s">
        <v>5452</v>
      </c>
      <c r="B2153" s="2">
        <v>-18.22168333333333</v>
      </c>
      <c r="C2153" s="2">
        <v>-138.88335</v>
      </c>
      <c r="D2153" s="149" t="s">
        <v>5453</v>
      </c>
    </row>
    <row r="2154" spans="1:4" ht="11.25">
      <c r="A2154" s="1" t="s">
        <v>3247</v>
      </c>
      <c r="B2154" s="2">
        <v>-33.766683333333326</v>
      </c>
      <c r="C2154" s="2">
        <v>-151.20001666666667</v>
      </c>
      <c r="D2154" s="149" t="s">
        <v>713</v>
      </c>
    </row>
    <row r="2155" spans="1:4" ht="11.25">
      <c r="A2155" s="1" t="s">
        <v>3248</v>
      </c>
      <c r="B2155" s="2">
        <v>-34.165016666666666</v>
      </c>
      <c r="C2155" s="2">
        <v>-138.74668333333335</v>
      </c>
      <c r="D2155" s="149" t="s">
        <v>7129</v>
      </c>
    </row>
    <row r="2156" spans="1:4" ht="11.25">
      <c r="A2156" s="1" t="s">
        <v>3249</v>
      </c>
      <c r="B2156" s="2">
        <v>-33.82501666666667</v>
      </c>
      <c r="C2156" s="2">
        <v>-151.09168333333335</v>
      </c>
      <c r="D2156" s="149" t="s">
        <v>7130</v>
      </c>
    </row>
    <row r="2157" spans="1:4" ht="11.25">
      <c r="A2157" s="1" t="s">
        <v>5454</v>
      </c>
      <c r="B2157" s="2">
        <v>-2.1416833333333334</v>
      </c>
      <c r="C2157" s="2">
        <v>-77.89335000000001</v>
      </c>
      <c r="D2157" s="149" t="s">
        <v>5455</v>
      </c>
    </row>
    <row r="2158" spans="1:4" ht="11.25">
      <c r="A2158" s="1" t="s">
        <v>3250</v>
      </c>
      <c r="B2158" s="2">
        <v>-16.820016666666668</v>
      </c>
      <c r="C2158" s="2">
        <v>-145.65001666666666</v>
      </c>
      <c r="D2158" s="149" t="s">
        <v>7131</v>
      </c>
    </row>
    <row r="2159" spans="1:4" ht="11.25">
      <c r="A2159" s="1" t="s">
        <v>5456</v>
      </c>
      <c r="B2159" s="2">
        <v>-25.040016666666666</v>
      </c>
      <c r="C2159" s="2">
        <v>-134.38334999999998</v>
      </c>
      <c r="D2159" s="149" t="s">
        <v>5457</v>
      </c>
    </row>
    <row r="2160" spans="1:4" ht="11.25">
      <c r="A2160" s="1" t="s">
        <v>5458</v>
      </c>
      <c r="B2160" s="2">
        <v>-13.55835</v>
      </c>
      <c r="C2160" s="2">
        <v>-106.96001666666666</v>
      </c>
      <c r="D2160" s="149" t="s">
        <v>5459</v>
      </c>
    </row>
    <row r="2161" spans="1:4" ht="11.25">
      <c r="A2161" s="1" t="s">
        <v>514</v>
      </c>
      <c r="B2161" s="2">
        <v>-19.36668333333333</v>
      </c>
      <c r="C2161" s="2">
        <v>-120.57501666666667</v>
      </c>
      <c r="D2161" s="149" t="s">
        <v>4438</v>
      </c>
    </row>
    <row r="2162" spans="1:7" ht="11.25">
      <c r="A2162" s="1" t="s">
        <v>1493</v>
      </c>
      <c r="B2162" s="2">
        <v>-21.1</v>
      </c>
      <c r="C2162" s="2">
        <v>-123.43333333333334</v>
      </c>
      <c r="D2162" s="149" t="s">
        <v>1494</v>
      </c>
      <c r="E2162" s="2">
        <v>850</v>
      </c>
      <c r="F2162" s="2" t="s">
        <v>1312</v>
      </c>
      <c r="G2162" s="2" t="s">
        <v>1313</v>
      </c>
    </row>
    <row r="2163" spans="1:4" ht="11.25">
      <c r="A2163" s="1" t="s">
        <v>4439</v>
      </c>
      <c r="B2163" s="2">
        <v>-8.171683333333332</v>
      </c>
      <c r="C2163" s="2">
        <v>-85.33501666666666</v>
      </c>
      <c r="D2163" s="149" t="s">
        <v>4440</v>
      </c>
    </row>
    <row r="2164" spans="1:4" ht="11.25">
      <c r="A2164" s="1" t="s">
        <v>4441</v>
      </c>
      <c r="B2164" s="2">
        <v>-26.146683333333335</v>
      </c>
      <c r="C2164" s="2">
        <v>-149.44501666666667</v>
      </c>
      <c r="D2164" s="149" t="s">
        <v>4442</v>
      </c>
    </row>
    <row r="2165" spans="1:4" ht="11.25">
      <c r="A2165" s="1" t="s">
        <v>4443</v>
      </c>
      <c r="B2165" s="2">
        <v>-41.87668333333333</v>
      </c>
      <c r="C2165" s="2">
        <v>-146.29334999999998</v>
      </c>
      <c r="D2165" s="149" t="s">
        <v>4793</v>
      </c>
    </row>
    <row r="2166" spans="1:4" ht="11.25">
      <c r="A2166" s="1" t="s">
        <v>4794</v>
      </c>
      <c r="B2166" s="2">
        <v>-37.43668333333333</v>
      </c>
      <c r="C2166" s="2">
        <v>-144.9166833333333</v>
      </c>
      <c r="D2166" s="149" t="s">
        <v>4795</v>
      </c>
    </row>
    <row r="2167" spans="1:4" ht="11.25">
      <c r="A2167" s="1" t="s">
        <v>3251</v>
      </c>
      <c r="B2167" s="2">
        <v>-34.95001666666667</v>
      </c>
      <c r="C2167" s="2">
        <v>-140.13334999999998</v>
      </c>
      <c r="D2167" s="149" t="s">
        <v>7958</v>
      </c>
    </row>
    <row r="2168" spans="1:4" ht="11.25">
      <c r="A2168" s="1" t="s">
        <v>4796</v>
      </c>
      <c r="B2168" s="2">
        <v>-21.855016666666668</v>
      </c>
      <c r="C2168" s="2">
        <v>-153.64668333333336</v>
      </c>
      <c r="D2168" s="149" t="s">
        <v>4797</v>
      </c>
    </row>
    <row r="2169" spans="1:4" ht="11.25">
      <c r="A2169" s="1" t="s">
        <v>4798</v>
      </c>
      <c r="B2169" s="2">
        <v>-16.17835</v>
      </c>
      <c r="C2169" s="2">
        <v>-132.62835</v>
      </c>
      <c r="D2169" s="149" t="s">
        <v>4799</v>
      </c>
    </row>
    <row r="2170" spans="1:4" ht="11.25">
      <c r="A2170" s="1" t="s">
        <v>3252</v>
      </c>
      <c r="B2170" s="2">
        <v>-27.328349999999997</v>
      </c>
      <c r="C2170" s="2">
        <v>-153.08835</v>
      </c>
      <c r="D2170" s="149" t="s">
        <v>7959</v>
      </c>
    </row>
    <row r="2171" spans="1:4" ht="11.25">
      <c r="A2171" s="1" t="s">
        <v>4800</v>
      </c>
      <c r="B2171" s="2">
        <v>-26.290016666666666</v>
      </c>
      <c r="C2171" s="2">
        <v>-151.81668333333334</v>
      </c>
      <c r="D2171" s="149" t="s">
        <v>4801</v>
      </c>
    </row>
    <row r="2172" spans="1:4" ht="11.25">
      <c r="A2172" s="1" t="s">
        <v>2000</v>
      </c>
      <c r="B2172" s="2">
        <v>-17.896683333333332</v>
      </c>
      <c r="C2172" s="2">
        <v>-125.61001666666667</v>
      </c>
      <c r="D2172" s="149" t="s">
        <v>4802</v>
      </c>
    </row>
    <row r="2173" spans="1:7" ht="11.25">
      <c r="A2173" s="1" t="s">
        <v>7414</v>
      </c>
      <c r="B2173" s="2">
        <v>-16.9</v>
      </c>
      <c r="C2173" s="2">
        <v>-122.48333333333333</v>
      </c>
      <c r="D2173" s="149" t="s">
        <v>7415</v>
      </c>
      <c r="E2173" s="2">
        <v>60</v>
      </c>
      <c r="F2173" s="2" t="s">
        <v>6506</v>
      </c>
      <c r="G2173" s="2" t="s">
        <v>6507</v>
      </c>
    </row>
    <row r="2174" spans="1:4" ht="11.25">
      <c r="A2174" s="1" t="s">
        <v>4803</v>
      </c>
      <c r="B2174" s="2">
        <v>-12.000016666666665</v>
      </c>
      <c r="C2174" s="2">
        <v>-111.42668333333334</v>
      </c>
      <c r="D2174" s="149" t="s">
        <v>4804</v>
      </c>
    </row>
    <row r="2175" spans="1:4" ht="11.25">
      <c r="A2175" s="1" t="s">
        <v>4805</v>
      </c>
      <c r="B2175" s="2">
        <v>-31.351683333333337</v>
      </c>
      <c r="C2175" s="2">
        <v>-141.0066833333333</v>
      </c>
      <c r="D2175" s="149" t="s">
        <v>4806</v>
      </c>
    </row>
    <row r="2176" spans="1:4" ht="11.25">
      <c r="A2176" s="1" t="s">
        <v>4807</v>
      </c>
      <c r="B2176" s="2">
        <v>-26.925016666666664</v>
      </c>
      <c r="C2176" s="2">
        <v>-135.17001666666667</v>
      </c>
      <c r="D2176" s="149" t="s">
        <v>4808</v>
      </c>
    </row>
    <row r="2177" spans="1:4" ht="11.25">
      <c r="A2177" s="1" t="s">
        <v>4809</v>
      </c>
      <c r="B2177" s="2">
        <v>-9.750016666666667</v>
      </c>
      <c r="C2177" s="2">
        <v>-143.4216833333333</v>
      </c>
      <c r="D2177" s="149" t="s">
        <v>4810</v>
      </c>
    </row>
    <row r="2178" spans="1:4" ht="11.25">
      <c r="A2178" s="1" t="s">
        <v>4811</v>
      </c>
      <c r="B2178" s="2">
        <v>-32.91835</v>
      </c>
      <c r="C2178" s="2">
        <v>-163.00001666666668</v>
      </c>
      <c r="D2178" s="149" t="s">
        <v>4812</v>
      </c>
    </row>
    <row r="2179" spans="1:4" ht="11.25">
      <c r="A2179" s="1" t="s">
        <v>4768</v>
      </c>
      <c r="B2179" s="2">
        <v>-22.008349999999997</v>
      </c>
      <c r="C2179" s="2">
        <v>-141.76335</v>
      </c>
      <c r="D2179" s="149" t="s">
        <v>4769</v>
      </c>
    </row>
    <row r="2180" spans="1:4" ht="11.25">
      <c r="A2180" s="1" t="s">
        <v>4770</v>
      </c>
      <c r="B2180" s="2">
        <v>-38.58001666666667</v>
      </c>
      <c r="C2180" s="2">
        <v>-163.00001666666668</v>
      </c>
      <c r="D2180" s="149" t="s">
        <v>4771</v>
      </c>
    </row>
    <row r="2181" spans="1:4" ht="11.25">
      <c r="A2181" s="1" t="s">
        <v>4772</v>
      </c>
      <c r="B2181" s="2">
        <v>-19.46335</v>
      </c>
      <c r="C2181" s="2">
        <v>-146.66835000000003</v>
      </c>
      <c r="D2181" s="149" t="s">
        <v>4773</v>
      </c>
    </row>
    <row r="2182" spans="1:4" ht="11.25">
      <c r="A2182" s="1" t="s">
        <v>4774</v>
      </c>
      <c r="B2182" s="2">
        <v>-11.070016666666666</v>
      </c>
      <c r="C2182" s="2">
        <v>-124.57001666666667</v>
      </c>
      <c r="D2182" s="149" t="s">
        <v>2809</v>
      </c>
    </row>
    <row r="2183" spans="1:4" ht="11.25">
      <c r="A2183" s="1" t="s">
        <v>2810</v>
      </c>
      <c r="B2183" s="2">
        <v>-31.115016666666666</v>
      </c>
      <c r="C2183" s="2">
        <v>-115.62168333333332</v>
      </c>
      <c r="D2183" s="149" t="s">
        <v>2811</v>
      </c>
    </row>
    <row r="2184" spans="1:4" ht="11.25">
      <c r="A2184" s="1" t="s">
        <v>3253</v>
      </c>
      <c r="B2184" s="2">
        <v>-27.85835</v>
      </c>
      <c r="C2184" s="2">
        <v>-153.37501666666665</v>
      </c>
      <c r="D2184" s="149" t="s">
        <v>7960</v>
      </c>
    </row>
    <row r="2185" spans="1:4" ht="11.25">
      <c r="A2185" s="1" t="s">
        <v>2812</v>
      </c>
      <c r="B2185" s="2">
        <v>-19.40335</v>
      </c>
      <c r="C2185" s="2">
        <v>-141.68335</v>
      </c>
      <c r="D2185" s="149" t="s">
        <v>2813</v>
      </c>
    </row>
    <row r="2186" spans="1:4" ht="11.25">
      <c r="A2186" s="1" t="s">
        <v>2814</v>
      </c>
      <c r="B2186" s="2">
        <v>-27.520016666666667</v>
      </c>
      <c r="C2186" s="2">
        <v>-154.06001666666668</v>
      </c>
      <c r="D2186" s="149" t="s">
        <v>2815</v>
      </c>
    </row>
    <row r="2187" spans="1:4" ht="11.25">
      <c r="A2187" s="1" t="s">
        <v>2816</v>
      </c>
      <c r="B2187" s="2">
        <v>-23.926683333333333</v>
      </c>
      <c r="C2187" s="2">
        <v>-120.59001666666667</v>
      </c>
      <c r="D2187" s="149" t="s">
        <v>2817</v>
      </c>
    </row>
    <row r="2188" spans="1:4" ht="11.25">
      <c r="A2188" s="1" t="s">
        <v>3254</v>
      </c>
      <c r="B2188" s="2">
        <v>-27.465016666666667</v>
      </c>
      <c r="C2188" s="2">
        <v>-153.03835</v>
      </c>
      <c r="D2188" s="149" t="s">
        <v>7961</v>
      </c>
    </row>
    <row r="2189" spans="1:4" ht="11.25">
      <c r="A2189" s="1" t="s">
        <v>531</v>
      </c>
      <c r="B2189" s="2">
        <v>-36.852799999999995</v>
      </c>
      <c r="C2189" s="2">
        <v>-145.73863333333335</v>
      </c>
      <c r="D2189" s="149" t="s">
        <v>532</v>
      </c>
    </row>
    <row r="2190" spans="1:4" ht="11.25">
      <c r="A2190" s="1" t="s">
        <v>3255</v>
      </c>
      <c r="B2190" s="2">
        <v>-23.150016666666666</v>
      </c>
      <c r="C2190" s="2">
        <v>-146.61668333333336</v>
      </c>
      <c r="D2190" s="149" t="s">
        <v>7962</v>
      </c>
    </row>
    <row r="2191" spans="1:4" ht="11.25">
      <c r="A2191" s="1" t="s">
        <v>3256</v>
      </c>
      <c r="B2191" s="2">
        <v>-28.231683333333333</v>
      </c>
      <c r="C2191" s="2">
        <v>-153.27835000000002</v>
      </c>
      <c r="D2191" s="149" t="s">
        <v>7963</v>
      </c>
    </row>
    <row r="2192" spans="1:4" ht="11.25">
      <c r="A2192" s="1" t="s">
        <v>3257</v>
      </c>
      <c r="B2192" s="2">
        <v>-23.40001666666667</v>
      </c>
      <c r="C2192" s="2">
        <v>-150.62501666666668</v>
      </c>
      <c r="D2192" s="149" t="s">
        <v>7964</v>
      </c>
    </row>
    <row r="2193" spans="1:4" ht="11.25">
      <c r="A2193" s="1" t="s">
        <v>3258</v>
      </c>
      <c r="B2193" s="2">
        <v>-37.583349999999996</v>
      </c>
      <c r="C2193" s="2">
        <v>-144.72501666666668</v>
      </c>
      <c r="D2193" s="149" t="s">
        <v>7965</v>
      </c>
    </row>
    <row r="2194" spans="1:4" ht="11.25">
      <c r="A2194" s="1" t="s">
        <v>2818</v>
      </c>
      <c r="B2194" s="2">
        <v>-27.695016666666668</v>
      </c>
      <c r="C2194" s="2">
        <v>-123.66168333333333</v>
      </c>
      <c r="D2194" s="149" t="s">
        <v>2819</v>
      </c>
    </row>
    <row r="2195" spans="1:4" ht="11.25">
      <c r="A2195" s="1" t="s">
        <v>2820</v>
      </c>
      <c r="B2195" s="2">
        <v>-32.65501666666666</v>
      </c>
      <c r="C2195" s="2">
        <v>-150.25501666666665</v>
      </c>
      <c r="D2195" s="149" t="s">
        <v>2821</v>
      </c>
    </row>
    <row r="2196" spans="1:4" ht="11.25">
      <c r="A2196" s="1" t="s">
        <v>3259</v>
      </c>
      <c r="B2196" s="2">
        <v>-33.89168333333333</v>
      </c>
      <c r="C2196" s="2">
        <v>-151.22334999999998</v>
      </c>
      <c r="D2196" s="149" t="s">
        <v>7464</v>
      </c>
    </row>
    <row r="2197" spans="1:4" ht="11.25">
      <c r="A2197" s="1" t="s">
        <v>533</v>
      </c>
      <c r="B2197" s="2">
        <v>-32.034733333333335</v>
      </c>
      <c r="C2197" s="2">
        <v>-150.83113333333336</v>
      </c>
      <c r="D2197" s="149" t="s">
        <v>534</v>
      </c>
    </row>
    <row r="2198" spans="1:4" ht="11.25">
      <c r="A2198" s="1" t="s">
        <v>2822</v>
      </c>
      <c r="B2198" s="2">
        <v>-27.86835</v>
      </c>
      <c r="C2198" s="2">
        <v>-153.80001666666666</v>
      </c>
      <c r="D2198" s="149" t="s">
        <v>2823</v>
      </c>
    </row>
    <row r="2199" spans="1:4" ht="11.25">
      <c r="A2199" s="1" t="s">
        <v>3260</v>
      </c>
      <c r="B2199" s="2">
        <v>-16.888350000000003</v>
      </c>
      <c r="C2199" s="2">
        <v>-145.65835</v>
      </c>
      <c r="D2199" s="149" t="s">
        <v>7465</v>
      </c>
    </row>
    <row r="2200" spans="1:4" ht="11.25">
      <c r="A2200" s="1" t="s">
        <v>535</v>
      </c>
      <c r="B2200" s="2">
        <v>-31.23251666666667</v>
      </c>
      <c r="C2200" s="2">
        <v>-119.35585</v>
      </c>
      <c r="D2200" s="149" t="s">
        <v>536</v>
      </c>
    </row>
    <row r="2201" spans="1:4" ht="11.25">
      <c r="A2201" s="1" t="s">
        <v>3261</v>
      </c>
      <c r="B2201" s="2">
        <v>-33.866683333333334</v>
      </c>
      <c r="C2201" s="2">
        <v>-151.20001666666667</v>
      </c>
      <c r="D2201" s="149" t="s">
        <v>7177</v>
      </c>
    </row>
    <row r="2202" spans="1:4" ht="11.25">
      <c r="A2202" s="1" t="s">
        <v>2824</v>
      </c>
      <c r="B2202" s="2">
        <v>-31.585016666666665</v>
      </c>
      <c r="C2202" s="2">
        <v>-140.39335</v>
      </c>
      <c r="D2202" s="149" t="s">
        <v>2825</v>
      </c>
    </row>
    <row r="2203" spans="1:4" ht="11.25">
      <c r="A2203" s="1" t="s">
        <v>3262</v>
      </c>
      <c r="B2203" s="2">
        <v>-16.816683333333337</v>
      </c>
      <c r="C2203" s="2">
        <v>-145.21668333333332</v>
      </c>
      <c r="D2203" s="149" t="s">
        <v>1256</v>
      </c>
    </row>
    <row r="2204" spans="1:4" ht="11.25">
      <c r="A2204" s="1" t="s">
        <v>537</v>
      </c>
      <c r="B2204" s="2">
        <v>-33.9153</v>
      </c>
      <c r="C2204" s="2">
        <v>-151.1675166666667</v>
      </c>
      <c r="D2204" s="149" t="s">
        <v>538</v>
      </c>
    </row>
    <row r="2205" spans="1:4" ht="11.25">
      <c r="A2205" s="1" t="s">
        <v>3263</v>
      </c>
      <c r="B2205" s="2">
        <v>-38.41668333333334</v>
      </c>
      <c r="C2205" s="2">
        <v>-145.23334999999997</v>
      </c>
      <c r="D2205" s="149" t="s">
        <v>1257</v>
      </c>
    </row>
    <row r="2206" spans="1:4" ht="11.25">
      <c r="A2206" s="1" t="s">
        <v>3264</v>
      </c>
      <c r="B2206" s="2">
        <v>-24.616683333333334</v>
      </c>
      <c r="C2206" s="2">
        <v>-149.9166833333333</v>
      </c>
      <c r="D2206" s="149" t="s">
        <v>6327</v>
      </c>
    </row>
    <row r="2207" spans="1:4" ht="11.25">
      <c r="A2207" s="1" t="s">
        <v>3265</v>
      </c>
      <c r="B2207" s="2">
        <v>-43.65001666666666</v>
      </c>
      <c r="C2207" s="2">
        <v>-146.81668333333334</v>
      </c>
      <c r="D2207" s="149" t="s">
        <v>4433</v>
      </c>
    </row>
    <row r="2208" spans="1:4" ht="11.25">
      <c r="A2208" s="1" t="s">
        <v>2826</v>
      </c>
      <c r="B2208" s="2">
        <v>-34.568349999999995</v>
      </c>
      <c r="C2208" s="2">
        <v>-139.30835000000002</v>
      </c>
      <c r="D2208" s="149" t="s">
        <v>2827</v>
      </c>
    </row>
    <row r="2209" spans="1:4" ht="11.25">
      <c r="A2209" s="1" t="s">
        <v>2828</v>
      </c>
      <c r="B2209" s="2">
        <v>-30.871683333333333</v>
      </c>
      <c r="C2209" s="2">
        <v>-125.87168333333334</v>
      </c>
      <c r="D2209" s="149" t="s">
        <v>2829</v>
      </c>
    </row>
    <row r="2210" spans="1:4" ht="11.25">
      <c r="A2210" s="1" t="s">
        <v>3266</v>
      </c>
      <c r="B2210" s="2">
        <v>-32.02501666666666</v>
      </c>
      <c r="C2210" s="2">
        <v>-115.90001666666666</v>
      </c>
      <c r="D2210" s="149" t="s">
        <v>4434</v>
      </c>
    </row>
    <row r="2211" spans="1:4" ht="11.25">
      <c r="A2211" s="1" t="s">
        <v>2830</v>
      </c>
      <c r="B2211" s="2">
        <v>-14.020016666666667</v>
      </c>
      <c r="C2211" s="2">
        <v>-132.33668333333333</v>
      </c>
      <c r="D2211" s="149" t="s">
        <v>2831</v>
      </c>
    </row>
    <row r="2212" spans="1:4" ht="11.25">
      <c r="A2212" s="1" t="s">
        <v>2832</v>
      </c>
      <c r="B2212" s="2">
        <v>-17.000016666666667</v>
      </c>
      <c r="C2212" s="2">
        <v>-143.12168333333335</v>
      </c>
      <c r="D2212" s="149" t="s">
        <v>2833</v>
      </c>
    </row>
    <row r="2213" spans="1:4" ht="11.25">
      <c r="A2213" s="1" t="s">
        <v>2834</v>
      </c>
      <c r="B2213" s="2">
        <v>-13.07835</v>
      </c>
      <c r="C2213" s="2">
        <v>-132.09668333333332</v>
      </c>
      <c r="D2213" s="149" t="s">
        <v>2835</v>
      </c>
    </row>
    <row r="2214" spans="1:4" ht="11.25">
      <c r="A2214" s="1" t="s">
        <v>2836</v>
      </c>
      <c r="B2214" s="2">
        <v>-24.71501666666667</v>
      </c>
      <c r="C2214" s="2">
        <v>-154.26835</v>
      </c>
      <c r="D2214" s="149" t="s">
        <v>7236</v>
      </c>
    </row>
    <row r="2215" spans="1:4" ht="11.25">
      <c r="A2215" s="1" t="s">
        <v>7237</v>
      </c>
      <c r="B2215" s="2">
        <v>-30.85001666666667</v>
      </c>
      <c r="C2215" s="2">
        <v>-123.62668333333332</v>
      </c>
      <c r="D2215" s="149" t="s">
        <v>7238</v>
      </c>
    </row>
    <row r="2216" spans="1:4" ht="11.25">
      <c r="A2216" s="1" t="s">
        <v>3267</v>
      </c>
      <c r="B2216" s="2">
        <v>-23.35001666666667</v>
      </c>
      <c r="C2216" s="2">
        <v>-143.55001666666664</v>
      </c>
      <c r="D2216" s="149" t="s">
        <v>4435</v>
      </c>
    </row>
    <row r="2217" spans="1:4" ht="11.25">
      <c r="A2217" s="1" t="s">
        <v>3268</v>
      </c>
      <c r="B2217" s="2">
        <v>-28.018349999999998</v>
      </c>
      <c r="C2217" s="2">
        <v>-153.37501666666665</v>
      </c>
      <c r="D2217" s="149" t="s">
        <v>4436</v>
      </c>
    </row>
    <row r="2218" spans="1:4" ht="11.25">
      <c r="A2218" s="1" t="s">
        <v>539</v>
      </c>
      <c r="B2218" s="2">
        <v>-34.39223333333334</v>
      </c>
      <c r="C2218" s="2">
        <v>-139.34973333333335</v>
      </c>
      <c r="D2218" s="149" t="s">
        <v>540</v>
      </c>
    </row>
    <row r="2219" spans="1:4" ht="11.25">
      <c r="A2219" s="1" t="s">
        <v>541</v>
      </c>
      <c r="B2219" s="2">
        <v>-28.047233333333335</v>
      </c>
      <c r="C2219" s="2">
        <v>-148.59723333333332</v>
      </c>
      <c r="D2219" s="149" t="s">
        <v>542</v>
      </c>
    </row>
    <row r="2220" spans="1:4" ht="11.25">
      <c r="A2220" s="1" t="s">
        <v>3269</v>
      </c>
      <c r="B2220" s="2">
        <v>-24.85001666666667</v>
      </c>
      <c r="C2220" s="2">
        <v>-152.43335</v>
      </c>
      <c r="D2220" s="149" t="s">
        <v>4437</v>
      </c>
    </row>
    <row r="2221" spans="1:4" ht="11.25">
      <c r="A2221" s="1" t="s">
        <v>4010</v>
      </c>
      <c r="B2221" s="2">
        <v>-16.500016666666667</v>
      </c>
      <c r="C2221" s="2">
        <v>-144.4000166666667</v>
      </c>
      <c r="D2221" s="149" t="s">
        <v>4464</v>
      </c>
    </row>
    <row r="2222" spans="1:4" ht="11.25">
      <c r="A2222" s="1" t="s">
        <v>62</v>
      </c>
      <c r="B2222" s="2">
        <v>-37.675016666666664</v>
      </c>
      <c r="C2222" s="2">
        <v>-145.3000166666667</v>
      </c>
      <c r="D2222" s="149" t="s">
        <v>5828</v>
      </c>
    </row>
    <row r="2223" spans="1:4" ht="11.25">
      <c r="A2223" s="1" t="s">
        <v>543</v>
      </c>
      <c r="B2223" s="2">
        <v>-32.55223333333333</v>
      </c>
      <c r="C2223" s="2">
        <v>-151.25751666666665</v>
      </c>
      <c r="D2223" s="149" t="s">
        <v>544</v>
      </c>
    </row>
    <row r="2224" spans="1:4" ht="11.25">
      <c r="A2224" s="1" t="s">
        <v>7239</v>
      </c>
      <c r="B2224" s="2">
        <v>-22.68501666666667</v>
      </c>
      <c r="C2224" s="2">
        <v>-150.83668333333335</v>
      </c>
      <c r="D2224" s="149" t="s">
        <v>7240</v>
      </c>
    </row>
    <row r="2225" spans="1:4" ht="11.25">
      <c r="A2225" s="1" t="s">
        <v>7241</v>
      </c>
      <c r="B2225" s="2">
        <v>-18.97335</v>
      </c>
      <c r="C2225" s="2">
        <v>-146.31334999999999</v>
      </c>
      <c r="D2225" s="149" t="s">
        <v>7242</v>
      </c>
    </row>
    <row r="2226" spans="1:4" ht="11.25">
      <c r="A2226" s="1" t="s">
        <v>7243</v>
      </c>
      <c r="B2226" s="2">
        <v>-27.473349999999996</v>
      </c>
      <c r="C2226" s="2">
        <v>-152.4000166666667</v>
      </c>
      <c r="D2226" s="149" t="s">
        <v>7605</v>
      </c>
    </row>
    <row r="2227" spans="1:4" ht="11.25">
      <c r="A2227" s="1" t="s">
        <v>7606</v>
      </c>
      <c r="B2227" s="2">
        <v>-34.08168333333334</v>
      </c>
      <c r="C2227" s="2">
        <v>-152.56501666666668</v>
      </c>
      <c r="D2227" s="149" t="s">
        <v>7607</v>
      </c>
    </row>
    <row r="2228" spans="1:4" ht="11.25">
      <c r="A2228" s="1" t="s">
        <v>63</v>
      </c>
      <c r="B2228" s="2">
        <v>-25.216683333333332</v>
      </c>
      <c r="C2228" s="2">
        <v>-129.73001666666664</v>
      </c>
      <c r="D2228" s="149" t="s">
        <v>2038</v>
      </c>
    </row>
    <row r="2229" spans="1:4" ht="11.25">
      <c r="A2229" s="1" t="s">
        <v>7608</v>
      </c>
      <c r="B2229" s="2">
        <v>-33.38668333333334</v>
      </c>
      <c r="C2229" s="2">
        <v>-114.04001666666667</v>
      </c>
      <c r="D2229" s="149" t="s">
        <v>7609</v>
      </c>
    </row>
    <row r="2230" spans="1:4" ht="11.25">
      <c r="A2230" s="1" t="s">
        <v>64</v>
      </c>
      <c r="B2230" s="2">
        <v>-34.150016666666666</v>
      </c>
      <c r="C2230" s="2">
        <v>-139.23334999999997</v>
      </c>
      <c r="D2230" s="149" t="s">
        <v>2039</v>
      </c>
    </row>
    <row r="2231" spans="1:4" ht="11.25">
      <c r="A2231" s="1" t="s">
        <v>65</v>
      </c>
      <c r="B2231" s="2">
        <v>-20.51335</v>
      </c>
      <c r="C2231" s="2">
        <v>-149.08668333333333</v>
      </c>
      <c r="D2231" s="149" t="s">
        <v>2040</v>
      </c>
    </row>
    <row r="2232" spans="1:4" ht="11.25">
      <c r="A2232" s="1" t="s">
        <v>7610</v>
      </c>
      <c r="B2232" s="2">
        <v>-19.17835</v>
      </c>
      <c r="C2232" s="2">
        <v>-140.28835</v>
      </c>
      <c r="D2232" s="149" t="s">
        <v>7611</v>
      </c>
    </row>
    <row r="2233" spans="1:4" ht="11.25">
      <c r="A2233" s="1" t="s">
        <v>66</v>
      </c>
      <c r="B2233" s="2">
        <v>-32.150016666666666</v>
      </c>
      <c r="C2233" s="2">
        <v>-115.76501666666668</v>
      </c>
      <c r="D2233" s="149" t="s">
        <v>2041</v>
      </c>
    </row>
    <row r="2234" spans="1:4" ht="11.25">
      <c r="A2234" s="1" t="s">
        <v>67</v>
      </c>
      <c r="B2234" s="2">
        <v>-27.37835</v>
      </c>
      <c r="C2234" s="2">
        <v>-153.23334999999997</v>
      </c>
      <c r="D2234" s="149" t="s">
        <v>428</v>
      </c>
    </row>
    <row r="2235" spans="1:4" ht="11.25">
      <c r="A2235" s="1" t="s">
        <v>68</v>
      </c>
      <c r="B2235" s="2">
        <v>-11.883350000000002</v>
      </c>
      <c r="C2235" s="2">
        <v>-143.01668333333333</v>
      </c>
      <c r="D2235" s="149" t="s">
        <v>429</v>
      </c>
    </row>
    <row r="2236" spans="1:4" ht="11.25">
      <c r="A2236" s="1" t="s">
        <v>69</v>
      </c>
      <c r="B2236" s="2">
        <v>-38.06668333333334</v>
      </c>
      <c r="C2236" s="2">
        <v>-145.03335</v>
      </c>
      <c r="D2236" s="149" t="s">
        <v>430</v>
      </c>
    </row>
    <row r="2237" spans="1:4" ht="11.25">
      <c r="A2237" s="1" t="s">
        <v>7612</v>
      </c>
      <c r="B2237" s="2">
        <v>-33.70335</v>
      </c>
      <c r="C2237" s="2">
        <v>-151.31001666666668</v>
      </c>
      <c r="D2237" s="149" t="s">
        <v>7613</v>
      </c>
    </row>
    <row r="2238" spans="1:4" ht="11.25">
      <c r="A2238" s="1" t="s">
        <v>545</v>
      </c>
      <c r="B2238" s="2">
        <v>-36.42835</v>
      </c>
      <c r="C2238" s="2">
        <v>-145.39613333333335</v>
      </c>
      <c r="D2238" s="149" t="s">
        <v>2779</v>
      </c>
    </row>
    <row r="2239" spans="1:4" ht="11.25">
      <c r="A2239" s="1" t="s">
        <v>7614</v>
      </c>
      <c r="B2239" s="2">
        <v>-12.800016666666666</v>
      </c>
      <c r="C2239" s="2">
        <v>-129.59668333333335</v>
      </c>
      <c r="D2239" s="149" t="s">
        <v>7615</v>
      </c>
    </row>
    <row r="2240" spans="1:4" ht="11.25">
      <c r="A2240" s="1" t="s">
        <v>7616</v>
      </c>
      <c r="B2240" s="2">
        <v>-20.24168333333333</v>
      </c>
      <c r="C2240" s="2">
        <v>-143.29334999999998</v>
      </c>
      <c r="D2240" s="149" t="s">
        <v>2117</v>
      </c>
    </row>
    <row r="2241" spans="1:4" ht="11.25">
      <c r="A2241" s="1" t="s">
        <v>2118</v>
      </c>
      <c r="B2241" s="2">
        <v>-29.12835</v>
      </c>
      <c r="C2241" s="2">
        <v>-168.09668333333332</v>
      </c>
      <c r="D2241" s="149" t="s">
        <v>2119</v>
      </c>
    </row>
    <row r="2242" spans="1:4" ht="11.25">
      <c r="A2242" s="1" t="s">
        <v>70</v>
      </c>
      <c r="B2242" s="2">
        <v>-33.705016666666666</v>
      </c>
      <c r="C2242" s="2">
        <v>-151.18335</v>
      </c>
      <c r="D2242" s="149" t="s">
        <v>3041</v>
      </c>
    </row>
    <row r="2243" spans="1:4" ht="11.25">
      <c r="A2243" s="1" t="s">
        <v>71</v>
      </c>
      <c r="B2243" s="2">
        <v>-32.168350000000004</v>
      </c>
      <c r="C2243" s="2">
        <v>-115.93335</v>
      </c>
      <c r="D2243" s="149" t="s">
        <v>3692</v>
      </c>
    </row>
    <row r="2244" spans="1:4" ht="11.25">
      <c r="A2244" s="1" t="s">
        <v>2120</v>
      </c>
      <c r="B2244" s="2">
        <v>-34.11501666666666</v>
      </c>
      <c r="C2244" s="2">
        <v>-151.22001666666668</v>
      </c>
      <c r="D2244" s="149" t="s">
        <v>2121</v>
      </c>
    </row>
    <row r="2245" spans="1:4" ht="11.25">
      <c r="A2245" s="1" t="s">
        <v>72</v>
      </c>
      <c r="B2245" s="2">
        <v>-22.43335</v>
      </c>
      <c r="C2245" s="2">
        <v>-148.28334999999998</v>
      </c>
      <c r="D2245" s="149" t="s">
        <v>3693</v>
      </c>
    </row>
    <row r="2246" spans="1:4" ht="11.25">
      <c r="A2246" s="1" t="s">
        <v>73</v>
      </c>
      <c r="B2246" s="2">
        <v>-34.74168333333334</v>
      </c>
      <c r="C2246" s="2">
        <v>-138.53001666666665</v>
      </c>
      <c r="D2246" s="149" t="s">
        <v>3694</v>
      </c>
    </row>
    <row r="2247" spans="1:4" ht="11.25">
      <c r="A2247" s="1" t="s">
        <v>74</v>
      </c>
      <c r="B2247" s="2">
        <v>-37.68335</v>
      </c>
      <c r="C2247" s="2">
        <v>-143.36668333333333</v>
      </c>
      <c r="D2247" s="149" t="s">
        <v>3695</v>
      </c>
    </row>
    <row r="2248" spans="1:4" ht="11.25">
      <c r="A2248" s="1" t="s">
        <v>2122</v>
      </c>
      <c r="B2248" s="2">
        <v>-22.38335</v>
      </c>
      <c r="C2248" s="2">
        <v>-144.83168333333333</v>
      </c>
      <c r="D2248" s="149" t="s">
        <v>2123</v>
      </c>
    </row>
    <row r="2249" spans="1:4" ht="11.25">
      <c r="A2249" s="1" t="s">
        <v>75</v>
      </c>
      <c r="B2249" s="2">
        <v>-35.341683333333336</v>
      </c>
      <c r="C2249" s="2">
        <v>-138.4500166666667</v>
      </c>
      <c r="D2249" s="149" t="s">
        <v>3696</v>
      </c>
    </row>
    <row r="2250" spans="1:4" ht="11.25">
      <c r="A2250" s="1" t="s">
        <v>2124</v>
      </c>
      <c r="B2250" s="2">
        <v>-28.345016666666666</v>
      </c>
      <c r="C2250" s="2">
        <v>-152.01835</v>
      </c>
      <c r="D2250" s="149" t="s">
        <v>5983</v>
      </c>
    </row>
    <row r="2251" spans="1:4" ht="11.25">
      <c r="A2251" s="1" t="s">
        <v>76</v>
      </c>
      <c r="B2251" s="2">
        <v>-34.22834999999999</v>
      </c>
      <c r="C2251" s="2">
        <v>-150.98835</v>
      </c>
      <c r="D2251" s="149" t="s">
        <v>3697</v>
      </c>
    </row>
    <row r="2252" spans="1:4" ht="11.25">
      <c r="A2252" s="1" t="s">
        <v>77</v>
      </c>
      <c r="B2252" s="2">
        <v>-31.43335</v>
      </c>
      <c r="C2252" s="2">
        <v>-150.87501666666668</v>
      </c>
      <c r="D2252" s="149" t="s">
        <v>3698</v>
      </c>
    </row>
    <row r="2253" spans="1:4" ht="11.25">
      <c r="A2253" s="1" t="s">
        <v>5984</v>
      </c>
      <c r="B2253" s="2">
        <v>-35.50001666666667</v>
      </c>
      <c r="C2253" s="2">
        <v>-135.00001666666668</v>
      </c>
      <c r="D2253" s="149" t="s">
        <v>3344</v>
      </c>
    </row>
    <row r="2254" spans="1:4" ht="11.25">
      <c r="A2254" s="1" t="s">
        <v>78</v>
      </c>
      <c r="B2254" s="2">
        <v>-42.95001666666667</v>
      </c>
      <c r="C2254" s="2">
        <v>-147.63335</v>
      </c>
      <c r="D2254" s="149" t="s">
        <v>2129</v>
      </c>
    </row>
    <row r="2255" spans="1:4" ht="11.25">
      <c r="A2255" s="1" t="s">
        <v>2780</v>
      </c>
      <c r="B2255" s="2">
        <v>-34.70863333333333</v>
      </c>
      <c r="C2255" s="2">
        <v>-150.00390000000002</v>
      </c>
      <c r="D2255" s="149" t="s">
        <v>2781</v>
      </c>
    </row>
    <row r="2256" spans="1:4" ht="11.25">
      <c r="A2256" s="1" t="s">
        <v>79</v>
      </c>
      <c r="B2256" s="2">
        <v>-20.441683333333334</v>
      </c>
      <c r="C2256" s="2">
        <v>-118.98335000000002</v>
      </c>
      <c r="D2256" s="149" t="s">
        <v>6978</v>
      </c>
    </row>
    <row r="2257" spans="1:4" ht="11.25">
      <c r="A2257" s="1" t="s">
        <v>80</v>
      </c>
      <c r="B2257" s="2">
        <v>-27.120016666666665</v>
      </c>
      <c r="C2257" s="2">
        <v>-152.55001666666664</v>
      </c>
      <c r="D2257" s="149" t="s">
        <v>6979</v>
      </c>
    </row>
    <row r="2258" spans="1:4" ht="11.25">
      <c r="A2258" s="1" t="s">
        <v>81</v>
      </c>
      <c r="B2258" s="2">
        <v>-16.83335</v>
      </c>
      <c r="C2258" s="2">
        <v>-145.68335</v>
      </c>
      <c r="D2258" s="149" t="s">
        <v>6980</v>
      </c>
    </row>
    <row r="2259" spans="1:4" ht="11.25">
      <c r="A2259" s="1" t="s">
        <v>3345</v>
      </c>
      <c r="B2259" s="2">
        <v>-42.158350000000006</v>
      </c>
      <c r="C2259" s="2">
        <v>-156.64668333333336</v>
      </c>
      <c r="D2259" s="149" t="s">
        <v>3346</v>
      </c>
    </row>
    <row r="2260" spans="1:4" ht="11.25">
      <c r="A2260" s="1" t="s">
        <v>2782</v>
      </c>
      <c r="B2260" s="2">
        <v>-40.83306666666667</v>
      </c>
      <c r="C2260" s="2">
        <v>-145.08168333333336</v>
      </c>
      <c r="D2260" s="149" t="s">
        <v>2783</v>
      </c>
    </row>
    <row r="2261" spans="1:4" ht="11.25">
      <c r="A2261" s="1" t="s">
        <v>82</v>
      </c>
      <c r="B2261" s="2">
        <v>-30.941683333333334</v>
      </c>
      <c r="C2261" s="2">
        <v>-150.63668333333334</v>
      </c>
      <c r="D2261" s="149" t="s">
        <v>6981</v>
      </c>
    </row>
    <row r="2262" spans="1:4" ht="11.25">
      <c r="A2262" s="1" t="s">
        <v>3347</v>
      </c>
      <c r="B2262" s="2">
        <v>-26.87501666666667</v>
      </c>
      <c r="C2262" s="2">
        <v>-152.6316833333333</v>
      </c>
      <c r="D2262" s="149" t="s">
        <v>3348</v>
      </c>
    </row>
    <row r="2263" spans="1:4" ht="11.25">
      <c r="A2263" s="1" t="s">
        <v>2001</v>
      </c>
      <c r="B2263" s="2">
        <v>-19.166683333333335</v>
      </c>
      <c r="C2263" s="2">
        <v>-120.44335</v>
      </c>
      <c r="D2263" s="149" t="s">
        <v>3349</v>
      </c>
    </row>
    <row r="2264" spans="1:4" ht="11.25">
      <c r="A2264" s="1" t="s">
        <v>3350</v>
      </c>
      <c r="B2264" s="2">
        <v>-15.15835</v>
      </c>
      <c r="C2264" s="2">
        <v>-134.38501666666667</v>
      </c>
      <c r="D2264" s="149" t="s">
        <v>6769</v>
      </c>
    </row>
    <row r="2265" spans="1:4" ht="11.25">
      <c r="A2265" s="1" t="s">
        <v>6770</v>
      </c>
      <c r="B2265" s="2">
        <v>-29.08335</v>
      </c>
      <c r="C2265" s="2">
        <v>-154.17334999999997</v>
      </c>
      <c r="D2265" s="149" t="s">
        <v>6771</v>
      </c>
    </row>
    <row r="2266" spans="1:4" ht="11.25">
      <c r="A2266" s="1" t="s">
        <v>7841</v>
      </c>
      <c r="B2266" s="2">
        <v>-36.53501666666667</v>
      </c>
      <c r="C2266" s="2">
        <v>-147.84501666666668</v>
      </c>
      <c r="D2266" s="149" t="s">
        <v>7842</v>
      </c>
    </row>
    <row r="2267" spans="1:4" ht="11.25">
      <c r="A2267" s="1" t="s">
        <v>83</v>
      </c>
      <c r="B2267" s="2">
        <v>-37.84835</v>
      </c>
      <c r="C2267" s="2">
        <v>-144.93001666666666</v>
      </c>
      <c r="D2267" s="149" t="s">
        <v>6982</v>
      </c>
    </row>
    <row r="2268" spans="1:4" ht="11.25">
      <c r="A2268" s="1" t="s">
        <v>7843</v>
      </c>
      <c r="B2268" s="2">
        <v>-33.00168333333333</v>
      </c>
      <c r="C2268" s="2">
        <v>-149.77335</v>
      </c>
      <c r="D2268" s="149" t="s">
        <v>7844</v>
      </c>
    </row>
    <row r="2269" spans="1:4" ht="11.25">
      <c r="A2269" s="1" t="s">
        <v>589</v>
      </c>
      <c r="B2269" s="2">
        <v>-39.31668333333334</v>
      </c>
      <c r="C2269" s="2">
        <v>-144.59335</v>
      </c>
      <c r="D2269" s="149" t="s">
        <v>590</v>
      </c>
    </row>
    <row r="2270" spans="1:4" ht="11.25">
      <c r="A2270" s="1" t="s">
        <v>84</v>
      </c>
      <c r="B2270" s="2">
        <v>-30.24168333333333</v>
      </c>
      <c r="C2270" s="2">
        <v>-153.1800166666667</v>
      </c>
      <c r="D2270" s="149" t="s">
        <v>6983</v>
      </c>
    </row>
    <row r="2271" spans="1:4" ht="11.25">
      <c r="A2271" s="1" t="s">
        <v>591</v>
      </c>
      <c r="B2271" s="2">
        <v>-20.500016666666667</v>
      </c>
      <c r="C2271" s="2">
        <v>-131.26334999999997</v>
      </c>
      <c r="D2271" s="149" t="s">
        <v>592</v>
      </c>
    </row>
    <row r="2272" spans="1:4" ht="11.25">
      <c r="A2272" s="1" t="s">
        <v>593</v>
      </c>
      <c r="B2272" s="2">
        <v>-34.07001666666666</v>
      </c>
      <c r="C2272" s="2">
        <v>-151.22001666666668</v>
      </c>
      <c r="D2272" s="149" t="s">
        <v>594</v>
      </c>
    </row>
    <row r="2273" spans="1:4" ht="11.25">
      <c r="A2273" s="1" t="s">
        <v>595</v>
      </c>
      <c r="B2273" s="2">
        <v>-16.276683333333335</v>
      </c>
      <c r="C2273" s="2">
        <v>-113.00835</v>
      </c>
      <c r="D2273" s="149" t="s">
        <v>596</v>
      </c>
    </row>
    <row r="2274" spans="1:4" ht="11.25">
      <c r="A2274" s="1" t="s">
        <v>85</v>
      </c>
      <c r="B2274" s="2">
        <v>-42.783350000000006</v>
      </c>
      <c r="C2274" s="2">
        <v>-147.58335</v>
      </c>
      <c r="D2274" s="149" t="s">
        <v>6984</v>
      </c>
    </row>
    <row r="2275" spans="1:4" ht="11.25">
      <c r="A2275" s="1" t="s">
        <v>1521</v>
      </c>
      <c r="B2275" s="2">
        <v>-31.821683333333336</v>
      </c>
      <c r="C2275" s="2">
        <v>-151.88001666666665</v>
      </c>
      <c r="D2275" s="149" t="s">
        <v>1522</v>
      </c>
    </row>
    <row r="2276" spans="1:4" ht="11.25">
      <c r="A2276" s="1" t="s">
        <v>1523</v>
      </c>
      <c r="B2276" s="2">
        <v>-32.165016666666666</v>
      </c>
      <c r="C2276" s="2">
        <v>-120.64835</v>
      </c>
      <c r="D2276" s="149" t="s">
        <v>3562</v>
      </c>
    </row>
    <row r="2277" spans="1:4" ht="11.25">
      <c r="A2277" s="1" t="s">
        <v>86</v>
      </c>
      <c r="B2277" s="2">
        <v>-28.216683333333332</v>
      </c>
      <c r="C2277" s="2">
        <v>-153.42501666666666</v>
      </c>
      <c r="D2277" s="149" t="s">
        <v>3122</v>
      </c>
    </row>
    <row r="2278" spans="1:4" ht="11.25">
      <c r="A2278" s="1" t="s">
        <v>3563</v>
      </c>
      <c r="B2278" s="2">
        <v>-28.905016666666665</v>
      </c>
      <c r="C2278" s="2">
        <v>-153.67835000000002</v>
      </c>
      <c r="D2278" s="149" t="s">
        <v>3564</v>
      </c>
    </row>
    <row r="2279" spans="1:4" ht="11.25">
      <c r="A2279" s="1" t="s">
        <v>3706</v>
      </c>
      <c r="B2279" s="2">
        <v>-18.055016666666667</v>
      </c>
      <c r="C2279" s="2">
        <v>-146.23168333333336</v>
      </c>
      <c r="D2279" s="149" t="s">
        <v>3707</v>
      </c>
    </row>
    <row r="2280" spans="1:4" ht="11.25">
      <c r="A2280" s="1" t="s">
        <v>3708</v>
      </c>
      <c r="B2280" s="2">
        <v>-20.346683333333335</v>
      </c>
      <c r="C2280" s="2">
        <v>-137.74335</v>
      </c>
      <c r="D2280" s="149" t="s">
        <v>3709</v>
      </c>
    </row>
    <row r="2281" spans="1:4" ht="11.25">
      <c r="A2281" s="1" t="s">
        <v>2784</v>
      </c>
      <c r="B2281" s="2">
        <v>-23.722233333333335</v>
      </c>
      <c r="C2281" s="2">
        <v>-133.74585</v>
      </c>
      <c r="D2281" s="149" t="s">
        <v>2785</v>
      </c>
    </row>
    <row r="2282" spans="1:4" ht="11.25">
      <c r="A2282" s="1" t="s">
        <v>87</v>
      </c>
      <c r="B2282" s="2">
        <v>-19.408350000000002</v>
      </c>
      <c r="C2282" s="2">
        <v>-146.63335</v>
      </c>
      <c r="D2282" s="149" t="s">
        <v>3123</v>
      </c>
    </row>
    <row r="2283" spans="1:4" ht="11.25">
      <c r="A2283" s="1" t="s">
        <v>88</v>
      </c>
      <c r="B2283" s="2">
        <v>-34.70001666666666</v>
      </c>
      <c r="C2283" s="2">
        <v>-138.85834999999997</v>
      </c>
      <c r="D2283" s="149" t="s">
        <v>3124</v>
      </c>
    </row>
    <row r="2284" spans="1:4" ht="11.25">
      <c r="A2284" s="1" t="s">
        <v>3710</v>
      </c>
      <c r="B2284" s="2">
        <v>-26.040016666666666</v>
      </c>
      <c r="C2284" s="2">
        <v>-155.50668333333334</v>
      </c>
      <c r="D2284" s="149" t="s">
        <v>6415</v>
      </c>
    </row>
    <row r="2285" spans="1:4" ht="11.25">
      <c r="A2285" s="1" t="s">
        <v>6416</v>
      </c>
      <c r="B2285" s="2">
        <v>-10.315016666666667</v>
      </c>
      <c r="C2285" s="2">
        <v>-125.55834999999999</v>
      </c>
      <c r="D2285" s="149" t="s">
        <v>2540</v>
      </c>
    </row>
    <row r="2286" spans="1:14" ht="11.25">
      <c r="A2286" s="1" t="s">
        <v>6511</v>
      </c>
      <c r="B2286" s="2">
        <v>-16.8</v>
      </c>
      <c r="C2286" s="2">
        <v>-128.88333333333333</v>
      </c>
      <c r="D2286" s="149" t="s">
        <v>1490</v>
      </c>
      <c r="E2286" s="2">
        <v>400</v>
      </c>
      <c r="F2286" s="2" t="s">
        <v>1491</v>
      </c>
      <c r="G2286" s="2" t="s">
        <v>1492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</row>
    <row r="2287" spans="1:4" ht="11.25">
      <c r="A2287" s="1" t="s">
        <v>89</v>
      </c>
      <c r="B2287" s="2">
        <v>-23.500016666666667</v>
      </c>
      <c r="C2287" s="2">
        <v>-150.33335</v>
      </c>
      <c r="D2287" s="149" t="s">
        <v>3125</v>
      </c>
    </row>
    <row r="2288" spans="1:4" ht="11.25">
      <c r="A2288" s="1" t="s">
        <v>90</v>
      </c>
      <c r="B2288" s="2">
        <v>-27.916683333333335</v>
      </c>
      <c r="C2288" s="2">
        <v>-153.37168333333332</v>
      </c>
      <c r="D2288" s="149" t="s">
        <v>3126</v>
      </c>
    </row>
    <row r="2289" spans="1:4" ht="11.25">
      <c r="A2289" s="1" t="s">
        <v>2541</v>
      </c>
      <c r="B2289" s="2">
        <v>-31.825016666666667</v>
      </c>
      <c r="C2289" s="2">
        <v>-116.18668333333333</v>
      </c>
      <c r="D2289" s="149" t="s">
        <v>2542</v>
      </c>
    </row>
    <row r="2290" spans="1:4" ht="11.25">
      <c r="A2290" s="1" t="s">
        <v>91</v>
      </c>
      <c r="B2290" s="2">
        <v>-21.425016666666664</v>
      </c>
      <c r="C2290" s="2">
        <v>-149.21668333333332</v>
      </c>
      <c r="D2290" s="149" t="s">
        <v>3127</v>
      </c>
    </row>
    <row r="2291" spans="1:4" ht="11.25">
      <c r="A2291" s="1" t="s">
        <v>2786</v>
      </c>
      <c r="B2291" s="2">
        <v>-42.15279999999999</v>
      </c>
      <c r="C2291" s="2">
        <v>-145.29473333333334</v>
      </c>
      <c r="D2291" s="149" t="s">
        <v>2787</v>
      </c>
    </row>
    <row r="2292" spans="1:4" ht="11.25">
      <c r="A2292" s="1" t="s">
        <v>92</v>
      </c>
      <c r="B2292" s="2">
        <v>-32.34668333333334</v>
      </c>
      <c r="C2292" s="2">
        <v>-151.91834999999998</v>
      </c>
      <c r="D2292" s="149" t="s">
        <v>3128</v>
      </c>
    </row>
    <row r="2293" spans="1:4" ht="11.25">
      <c r="A2293" s="1" t="s">
        <v>93</v>
      </c>
      <c r="B2293" s="2">
        <v>-30.575016666666663</v>
      </c>
      <c r="C2293" s="2">
        <v>-150.70001666666664</v>
      </c>
      <c r="D2293" s="149" t="s">
        <v>3129</v>
      </c>
    </row>
    <row r="2294" spans="1:4" ht="11.25">
      <c r="A2294" s="1" t="s">
        <v>94</v>
      </c>
      <c r="B2294" s="2">
        <v>-34.911683333333336</v>
      </c>
      <c r="C2294" s="2">
        <v>-137.78834999999998</v>
      </c>
      <c r="D2294" s="149" t="s">
        <v>3130</v>
      </c>
    </row>
    <row r="2295" spans="1:4" ht="11.25">
      <c r="A2295" s="1" t="s">
        <v>95</v>
      </c>
      <c r="B2295" s="2">
        <v>-23.680016666666667</v>
      </c>
      <c r="C2295" s="2">
        <v>-133.71668333333335</v>
      </c>
      <c r="D2295" s="149" t="s">
        <v>3131</v>
      </c>
    </row>
    <row r="2296" spans="1:4" ht="11.25">
      <c r="A2296" s="1" t="s">
        <v>6371</v>
      </c>
      <c r="B2296" s="2">
        <v>-34.74335</v>
      </c>
      <c r="C2296" s="2">
        <v>-139.25168333333335</v>
      </c>
      <c r="D2296" s="149" t="s">
        <v>3132</v>
      </c>
    </row>
    <row r="2297" spans="1:4" ht="11.25">
      <c r="A2297" s="1" t="s">
        <v>6372</v>
      </c>
      <c r="B2297" s="2">
        <v>-27.278350000000003</v>
      </c>
      <c r="C2297" s="2">
        <v>-152.85501666666667</v>
      </c>
      <c r="D2297" s="149" t="s">
        <v>3133</v>
      </c>
    </row>
    <row r="2298" spans="1:4" ht="11.25">
      <c r="A2298" s="1" t="s">
        <v>2543</v>
      </c>
      <c r="B2298" s="2">
        <v>-22.69168333333333</v>
      </c>
      <c r="C2298" s="2">
        <v>-147.98168333333334</v>
      </c>
      <c r="D2298" s="149" t="s">
        <v>5580</v>
      </c>
    </row>
    <row r="2299" spans="1:4" ht="11.25">
      <c r="A2299" s="1" t="s">
        <v>5581</v>
      </c>
      <c r="B2299" s="2">
        <v>-27.375016666666667</v>
      </c>
      <c r="C2299" s="2">
        <v>-153.00835</v>
      </c>
      <c r="D2299" s="149" t="s">
        <v>5582</v>
      </c>
    </row>
    <row r="2300" spans="1:4" ht="11.25">
      <c r="A2300" s="1" t="s">
        <v>6373</v>
      </c>
      <c r="B2300" s="2">
        <v>-14.83335</v>
      </c>
      <c r="C2300" s="2">
        <v>-131.83335</v>
      </c>
      <c r="D2300" s="149" t="s">
        <v>3134</v>
      </c>
    </row>
    <row r="2301" spans="1:4" ht="11.25">
      <c r="A2301" s="1" t="s">
        <v>5583</v>
      </c>
      <c r="B2301" s="2">
        <v>-24.331683333333334</v>
      </c>
      <c r="C2301" s="2">
        <v>-135.2100166666667</v>
      </c>
      <c r="D2301" s="149" t="s">
        <v>5584</v>
      </c>
    </row>
    <row r="2302" spans="1:4" ht="11.25">
      <c r="A2302" s="1" t="s">
        <v>5585</v>
      </c>
      <c r="B2302" s="2">
        <v>-24.960016666666668</v>
      </c>
      <c r="C2302" s="2">
        <v>-118.83501666666666</v>
      </c>
      <c r="D2302" s="149" t="s">
        <v>5586</v>
      </c>
    </row>
    <row r="2303" spans="1:4" ht="11.25">
      <c r="A2303" s="1" t="s">
        <v>2788</v>
      </c>
      <c r="B2303" s="2">
        <v>-41.335300000000004</v>
      </c>
      <c r="C2303" s="2">
        <v>-148.28168333333332</v>
      </c>
      <c r="D2303" s="149" t="s">
        <v>2789</v>
      </c>
    </row>
    <row r="2304" spans="1:4" ht="11.25">
      <c r="A2304" s="1" t="s">
        <v>5587</v>
      </c>
      <c r="B2304" s="2">
        <v>-33.198350000000005</v>
      </c>
      <c r="C2304" s="2">
        <v>-121.84335</v>
      </c>
      <c r="D2304" s="149" t="s">
        <v>5588</v>
      </c>
    </row>
    <row r="2305" spans="1:4" ht="11.25">
      <c r="A2305" s="1" t="s">
        <v>5589</v>
      </c>
      <c r="B2305" s="2">
        <v>-38.01001666666667</v>
      </c>
      <c r="C2305" s="2">
        <v>-143.11334999999997</v>
      </c>
      <c r="D2305" s="149" t="s">
        <v>5590</v>
      </c>
    </row>
    <row r="2306" spans="1:4" ht="11.25">
      <c r="A2306" s="1" t="s">
        <v>6374</v>
      </c>
      <c r="B2306" s="2">
        <v>-28.26835</v>
      </c>
      <c r="C2306" s="2">
        <v>-153.50001666666665</v>
      </c>
      <c r="D2306" s="149" t="s">
        <v>3135</v>
      </c>
    </row>
    <row r="2307" spans="1:4" ht="11.25">
      <c r="A2307" s="1" t="s">
        <v>6375</v>
      </c>
      <c r="B2307" s="2">
        <v>-25.500016666666667</v>
      </c>
      <c r="C2307" s="2">
        <v>-130.18335</v>
      </c>
      <c r="D2307" s="149" t="s">
        <v>2346</v>
      </c>
    </row>
    <row r="2308" spans="1:4" ht="11.25">
      <c r="A2308" s="1" t="s">
        <v>6376</v>
      </c>
      <c r="B2308" s="2">
        <v>-12.650016666666668</v>
      </c>
      <c r="C2308" s="2">
        <v>-130.7750166666667</v>
      </c>
      <c r="D2308" s="149" t="s">
        <v>2347</v>
      </c>
    </row>
    <row r="2309" spans="1:4" ht="11.25">
      <c r="A2309" s="1" t="s">
        <v>6377</v>
      </c>
      <c r="B2309" s="2">
        <v>-42.766683333333326</v>
      </c>
      <c r="C2309" s="2">
        <v>-146.03668333333331</v>
      </c>
      <c r="D2309" s="149" t="s">
        <v>5990</v>
      </c>
    </row>
    <row r="2310" spans="1:4" ht="11.25">
      <c r="A2310" s="1" t="s">
        <v>6378</v>
      </c>
      <c r="B2310" s="2">
        <v>-24.133350000000004</v>
      </c>
      <c r="C2310" s="2">
        <v>-134.37335</v>
      </c>
      <c r="D2310" s="149" t="s">
        <v>5991</v>
      </c>
    </row>
    <row r="2311" spans="1:4" ht="11.25">
      <c r="A2311" s="1" t="s">
        <v>6379</v>
      </c>
      <c r="B2311" s="2">
        <v>-41.16668333333333</v>
      </c>
      <c r="C2311" s="2">
        <v>-147.51668333333333</v>
      </c>
      <c r="D2311" s="149" t="s">
        <v>5992</v>
      </c>
    </row>
    <row r="2312" spans="1:4" ht="11.25">
      <c r="A2312" s="1" t="s">
        <v>5591</v>
      </c>
      <c r="B2312" s="2">
        <v>-31.810016666666666</v>
      </c>
      <c r="C2312" s="2">
        <v>-113.42001666666667</v>
      </c>
      <c r="D2312" s="149" t="s">
        <v>5592</v>
      </c>
    </row>
    <row r="2313" spans="1:7" ht="11.25">
      <c r="A2313" s="1" t="s">
        <v>6508</v>
      </c>
      <c r="B2313" s="2">
        <v>-19.183333333333334</v>
      </c>
      <c r="C2313" s="2">
        <v>-128.16666666666666</v>
      </c>
      <c r="D2313" s="149" t="s">
        <v>6509</v>
      </c>
      <c r="E2313" s="2">
        <v>1200</v>
      </c>
      <c r="F2313" s="2" t="s">
        <v>6510</v>
      </c>
      <c r="G2313" s="2" t="s">
        <v>7390</v>
      </c>
    </row>
    <row r="2314" spans="1:4" ht="11.25">
      <c r="A2314" s="1" t="s">
        <v>6380</v>
      </c>
      <c r="B2314" s="2">
        <v>-19.35001666666667</v>
      </c>
      <c r="C2314" s="2">
        <v>-146.83335</v>
      </c>
      <c r="D2314" s="149" t="s">
        <v>5993</v>
      </c>
    </row>
    <row r="2315" spans="1:4" ht="11.25">
      <c r="A2315" s="1" t="s">
        <v>3076</v>
      </c>
      <c r="B2315" s="2">
        <v>-18.24335</v>
      </c>
      <c r="C2315" s="2">
        <v>-129.99835</v>
      </c>
      <c r="D2315" s="149" t="s">
        <v>3077</v>
      </c>
    </row>
    <row r="2316" spans="1:4" ht="11.25">
      <c r="A2316" s="1" t="s">
        <v>6381</v>
      </c>
      <c r="B2316" s="2">
        <v>-34.73335</v>
      </c>
      <c r="C2316" s="2">
        <v>-138.68835</v>
      </c>
      <c r="D2316" s="149" t="s">
        <v>2280</v>
      </c>
    </row>
    <row r="2317" spans="1:4" ht="11.25">
      <c r="A2317" s="1" t="s">
        <v>3078</v>
      </c>
      <c r="B2317" s="2">
        <v>-37.81168333333333</v>
      </c>
      <c r="C2317" s="2">
        <v>-135.00001666666668</v>
      </c>
      <c r="D2317" s="149" t="s">
        <v>3079</v>
      </c>
    </row>
    <row r="2318" spans="1:4" ht="11.25">
      <c r="A2318" s="1" t="s">
        <v>7329</v>
      </c>
      <c r="B2318" s="2">
        <v>-34.03835</v>
      </c>
      <c r="C2318" s="2">
        <v>-151.05501666666666</v>
      </c>
      <c r="D2318" s="149" t="s">
        <v>2281</v>
      </c>
    </row>
    <row r="2319" spans="1:4" ht="11.25">
      <c r="A2319" s="1" t="s">
        <v>170</v>
      </c>
      <c r="B2319" s="2">
        <v>-35.183350000000004</v>
      </c>
      <c r="C2319" s="2">
        <v>-149.25835</v>
      </c>
      <c r="D2319" s="149" t="s">
        <v>2282</v>
      </c>
    </row>
    <row r="2320" spans="1:4" ht="11.25">
      <c r="A2320" s="1" t="s">
        <v>171</v>
      </c>
      <c r="B2320" s="2">
        <v>-32.44501666666667</v>
      </c>
      <c r="C2320" s="2">
        <v>-152.54001666666665</v>
      </c>
      <c r="D2320" s="149" t="s">
        <v>2283</v>
      </c>
    </row>
    <row r="2321" spans="1:4" ht="11.25">
      <c r="A2321" s="1" t="s">
        <v>7666</v>
      </c>
      <c r="B2321" s="2">
        <v>-35.220016666666666</v>
      </c>
      <c r="C2321" s="2">
        <v>-147.79335</v>
      </c>
      <c r="D2321" s="149" t="s">
        <v>2284</v>
      </c>
    </row>
    <row r="2322" spans="1:4" ht="11.25">
      <c r="A2322" s="1" t="s">
        <v>3080</v>
      </c>
      <c r="B2322" s="2">
        <v>-35.10835</v>
      </c>
      <c r="C2322" s="2">
        <v>-138.47168333333332</v>
      </c>
      <c r="D2322" s="149" t="s">
        <v>3081</v>
      </c>
    </row>
    <row r="2323" spans="1:4" ht="11.25">
      <c r="A2323" s="1" t="s">
        <v>7786</v>
      </c>
      <c r="B2323" s="2">
        <v>-39.858349999999994</v>
      </c>
      <c r="C2323" s="2">
        <v>-163.00001666666668</v>
      </c>
      <c r="D2323" s="149" t="s">
        <v>4646</v>
      </c>
    </row>
    <row r="2324" spans="1:4" ht="11.25">
      <c r="A2324" s="1" t="s">
        <v>6841</v>
      </c>
      <c r="B2324" s="2">
        <v>-16.41638888888889</v>
      </c>
      <c r="C2324" s="2">
        <v>-123.18333333333334</v>
      </c>
      <c r="D2324" s="149" t="s">
        <v>6842</v>
      </c>
    </row>
    <row r="2325" spans="1:4" ht="11.25">
      <c r="A2325" s="1" t="s">
        <v>4653</v>
      </c>
      <c r="B2325" s="2">
        <v>-22.01335</v>
      </c>
      <c r="C2325" s="2">
        <v>-120.44335</v>
      </c>
      <c r="D2325" s="149" t="s">
        <v>4654</v>
      </c>
    </row>
    <row r="2326" spans="1:4" ht="11.25">
      <c r="A2326" s="1" t="s">
        <v>4655</v>
      </c>
      <c r="B2326" s="2">
        <v>-16.933349999999997</v>
      </c>
      <c r="C2326" s="2">
        <v>-127.89835000000001</v>
      </c>
      <c r="D2326" s="149" t="s">
        <v>4656</v>
      </c>
    </row>
    <row r="2327" spans="1:4" ht="11.25">
      <c r="A2327" s="1" t="s">
        <v>4657</v>
      </c>
      <c r="B2327" s="2">
        <v>-14.188349999999998</v>
      </c>
      <c r="C2327" s="2">
        <v>-134.92335</v>
      </c>
      <c r="D2327" s="149" t="s">
        <v>4658</v>
      </c>
    </row>
    <row r="2328" spans="1:4" ht="11.25">
      <c r="A2328" s="1" t="s">
        <v>4659</v>
      </c>
      <c r="B2328" s="2">
        <v>-38.311683333333335</v>
      </c>
      <c r="C2328" s="2">
        <v>-75.00001666666667</v>
      </c>
      <c r="D2328" s="149" t="s">
        <v>4660</v>
      </c>
    </row>
    <row r="2329" spans="1:4" ht="11.25">
      <c r="A2329" s="1" t="s">
        <v>4661</v>
      </c>
      <c r="B2329" s="2">
        <v>-16.601683333333334</v>
      </c>
      <c r="C2329" s="2">
        <v>-145.7750166666667</v>
      </c>
      <c r="D2329" s="149" t="s">
        <v>4662</v>
      </c>
    </row>
    <row r="2330" spans="1:4" ht="11.25">
      <c r="A2330" s="1" t="s">
        <v>1047</v>
      </c>
      <c r="B2330" s="2">
        <v>-19.33335</v>
      </c>
      <c r="C2330" s="2">
        <v>-146.88668333333337</v>
      </c>
      <c r="D2330" s="149" t="s">
        <v>2285</v>
      </c>
    </row>
    <row r="2331" spans="1:4" ht="11.25">
      <c r="A2331" s="1" t="s">
        <v>1048</v>
      </c>
      <c r="B2331" s="2">
        <v>-28.000016666666667</v>
      </c>
      <c r="C2331" s="2">
        <v>-153.43335</v>
      </c>
      <c r="D2331" s="149" t="s">
        <v>2286</v>
      </c>
    </row>
    <row r="2332" spans="1:4" ht="11.25">
      <c r="A2332" s="1" t="s">
        <v>4663</v>
      </c>
      <c r="B2332" s="2">
        <v>-28.100016666666665</v>
      </c>
      <c r="C2332" s="2">
        <v>-153.55835000000002</v>
      </c>
      <c r="D2332" s="149" t="s">
        <v>4664</v>
      </c>
    </row>
    <row r="2333" spans="1:4" ht="11.25">
      <c r="A2333" s="1" t="s">
        <v>1049</v>
      </c>
      <c r="B2333" s="2">
        <v>-16.941683333333334</v>
      </c>
      <c r="C2333" s="2">
        <v>-145.76668333333336</v>
      </c>
      <c r="D2333" s="149" t="s">
        <v>2287</v>
      </c>
    </row>
    <row r="2334" spans="1:4" ht="11.25">
      <c r="A2334" s="1" t="s">
        <v>1050</v>
      </c>
      <c r="B2334" s="2">
        <v>-35.51668333333333</v>
      </c>
      <c r="C2334" s="2">
        <v>-138.21668333333332</v>
      </c>
      <c r="D2334" s="149" t="s">
        <v>2288</v>
      </c>
    </row>
    <row r="2335" spans="1:4" ht="11.25">
      <c r="A2335" s="1" t="s">
        <v>1051</v>
      </c>
      <c r="B2335" s="2">
        <v>-41.583349999999996</v>
      </c>
      <c r="C2335" s="2">
        <v>-145.13334999999998</v>
      </c>
      <c r="D2335" s="149" t="s">
        <v>2164</v>
      </c>
    </row>
    <row r="2336" spans="1:4" ht="11.25">
      <c r="A2336" s="1" t="s">
        <v>6575</v>
      </c>
      <c r="B2336" s="2">
        <v>-17.786683333333336</v>
      </c>
      <c r="C2336" s="2">
        <v>-146.82834999999997</v>
      </c>
      <c r="D2336" s="149" t="s">
        <v>6576</v>
      </c>
    </row>
    <row r="2337" spans="1:4" ht="11.25">
      <c r="A2337" s="1" t="s">
        <v>6577</v>
      </c>
      <c r="B2337" s="2">
        <v>-31.986683333333332</v>
      </c>
      <c r="C2337" s="2">
        <v>-115.64835</v>
      </c>
      <c r="D2337" s="149" t="s">
        <v>6578</v>
      </c>
    </row>
    <row r="2338" spans="1:4" ht="11.25">
      <c r="A2338" s="1" t="s">
        <v>6579</v>
      </c>
      <c r="B2338" s="2">
        <v>-36.13335</v>
      </c>
      <c r="C2338" s="2">
        <v>-139.65168333333332</v>
      </c>
      <c r="D2338" s="149" t="s">
        <v>929</v>
      </c>
    </row>
    <row r="2339" spans="1:4" ht="11.25">
      <c r="A2339" s="1" t="s">
        <v>2790</v>
      </c>
      <c r="B2339" s="2">
        <v>-35.380566666666674</v>
      </c>
      <c r="C2339" s="2">
        <v>-143.54030000000003</v>
      </c>
      <c r="D2339" s="149" t="s">
        <v>2791</v>
      </c>
    </row>
    <row r="2340" spans="1:4" ht="11.25">
      <c r="A2340" s="1" t="s">
        <v>930</v>
      </c>
      <c r="B2340" s="2">
        <v>-18.35335</v>
      </c>
      <c r="C2340" s="2">
        <v>-146.80001666666666</v>
      </c>
      <c r="D2340" s="149" t="s">
        <v>931</v>
      </c>
    </row>
    <row r="2341" spans="1:4" ht="11.25">
      <c r="A2341" s="1" t="s">
        <v>1052</v>
      </c>
      <c r="B2341" s="2">
        <v>-17.016683333333336</v>
      </c>
      <c r="C2341" s="2">
        <v>-145.73168333333334</v>
      </c>
      <c r="D2341" s="149" t="s">
        <v>2165</v>
      </c>
    </row>
    <row r="2342" spans="1:4" ht="11.25">
      <c r="A2342" s="1" t="s">
        <v>1053</v>
      </c>
      <c r="B2342" s="2">
        <v>-33.091683333333336</v>
      </c>
      <c r="C2342" s="2">
        <v>-151.63835000000003</v>
      </c>
      <c r="D2342" s="149" t="s">
        <v>2166</v>
      </c>
    </row>
    <row r="2343" spans="1:4" ht="11.25">
      <c r="A2343" s="1" t="s">
        <v>1054</v>
      </c>
      <c r="B2343" s="2">
        <v>-30.36668333333333</v>
      </c>
      <c r="C2343" s="2">
        <v>-153.10001666666668</v>
      </c>
      <c r="D2343" s="149" t="s">
        <v>2167</v>
      </c>
    </row>
    <row r="2344" spans="1:4" ht="11.25">
      <c r="A2344" s="1" t="s">
        <v>1055</v>
      </c>
      <c r="B2344" s="2">
        <v>-31.905016666666665</v>
      </c>
      <c r="C2344" s="2">
        <v>-116.20501666666665</v>
      </c>
      <c r="D2344" s="149" t="s">
        <v>2168</v>
      </c>
    </row>
    <row r="2345" spans="1:4" ht="11.25">
      <c r="A2345" s="1" t="s">
        <v>2792</v>
      </c>
      <c r="B2345" s="2">
        <v>-33.9428</v>
      </c>
      <c r="C2345" s="2">
        <v>-151.18085</v>
      </c>
      <c r="D2345" s="149" t="s">
        <v>4098</v>
      </c>
    </row>
    <row r="2346" spans="1:4" ht="11.25">
      <c r="A2346" s="1" t="s">
        <v>1056</v>
      </c>
      <c r="B2346" s="2">
        <v>-33.83335</v>
      </c>
      <c r="C2346" s="2">
        <v>-151.2916833333333</v>
      </c>
      <c r="D2346" s="149" t="s">
        <v>2169</v>
      </c>
    </row>
    <row r="2347" spans="1:4" ht="11.25">
      <c r="A2347" s="1" t="s">
        <v>1057</v>
      </c>
      <c r="B2347" s="2">
        <v>-35.183350000000004</v>
      </c>
      <c r="C2347" s="2">
        <v>-147.86835</v>
      </c>
      <c r="D2347" s="149" t="s">
        <v>2170</v>
      </c>
    </row>
    <row r="2348" spans="1:4" ht="11.25">
      <c r="A2348" s="1" t="s">
        <v>1058</v>
      </c>
      <c r="B2348" s="2">
        <v>-35.25834999999999</v>
      </c>
      <c r="C2348" s="2">
        <v>-138.8950166666667</v>
      </c>
      <c r="D2348" s="149" t="s">
        <v>2171</v>
      </c>
    </row>
    <row r="2349" spans="1:4" ht="11.25">
      <c r="A2349" s="1" t="s">
        <v>932</v>
      </c>
      <c r="B2349" s="2">
        <v>-42.220016666666666</v>
      </c>
      <c r="C2349" s="2">
        <v>-146.89668333333336</v>
      </c>
      <c r="D2349" s="149" t="s">
        <v>933</v>
      </c>
    </row>
    <row r="2350" spans="1:4" ht="11.25">
      <c r="A2350" s="1" t="s">
        <v>1059</v>
      </c>
      <c r="B2350" s="2">
        <v>-41.65501666666666</v>
      </c>
      <c r="C2350" s="2">
        <v>-147.25001666666668</v>
      </c>
      <c r="D2350" s="149" t="s">
        <v>4591</v>
      </c>
    </row>
    <row r="2351" spans="1:4" ht="11.25">
      <c r="A2351" s="1" t="s">
        <v>2793</v>
      </c>
      <c r="B2351" s="2">
        <v>-33.9428</v>
      </c>
      <c r="C2351" s="2">
        <v>-151.18056666666666</v>
      </c>
      <c r="D2351" s="149" t="s">
        <v>4098</v>
      </c>
    </row>
    <row r="2352" spans="1:4" ht="11.25">
      <c r="A2352" s="1" t="s">
        <v>934</v>
      </c>
      <c r="B2352" s="2">
        <v>-28.255016666666663</v>
      </c>
      <c r="C2352" s="2">
        <v>-159.17168333333336</v>
      </c>
      <c r="D2352" s="149" t="s">
        <v>935</v>
      </c>
    </row>
    <row r="2353" spans="1:4" ht="11.25">
      <c r="A2353" s="1" t="s">
        <v>936</v>
      </c>
      <c r="B2353" s="2">
        <v>-39.90835</v>
      </c>
      <c r="C2353" s="2">
        <v>-135.00001666666668</v>
      </c>
      <c r="D2353" s="149" t="s">
        <v>937</v>
      </c>
    </row>
    <row r="2354" spans="1:4" ht="11.25">
      <c r="A2354" s="1" t="s">
        <v>938</v>
      </c>
      <c r="B2354" s="2">
        <v>-38.525016666666666</v>
      </c>
      <c r="C2354" s="2">
        <v>-144.47334999999998</v>
      </c>
      <c r="D2354" s="149" t="s">
        <v>939</v>
      </c>
    </row>
    <row r="2355" spans="1:4" ht="11.25">
      <c r="A2355" s="1" t="s">
        <v>940</v>
      </c>
      <c r="B2355" s="2">
        <v>-22.41835</v>
      </c>
      <c r="C2355" s="2">
        <v>-114.77501666666667</v>
      </c>
      <c r="D2355" s="149" t="s">
        <v>941</v>
      </c>
    </row>
    <row r="2356" spans="1:4" ht="11.25">
      <c r="A2356" s="1" t="s">
        <v>942</v>
      </c>
      <c r="B2356" s="2">
        <v>-37.46001666666667</v>
      </c>
      <c r="C2356" s="2">
        <v>-147.82668333333336</v>
      </c>
      <c r="D2356" s="149" t="s">
        <v>943</v>
      </c>
    </row>
    <row r="2357" spans="1:4" ht="11.25">
      <c r="A2357" s="1" t="s">
        <v>944</v>
      </c>
      <c r="B2357" s="2">
        <v>-14.920016666666665</v>
      </c>
      <c r="C2357" s="2">
        <v>-144.08501666666666</v>
      </c>
      <c r="D2357" s="149" t="s">
        <v>945</v>
      </c>
    </row>
    <row r="2358" spans="1:4" ht="11.25">
      <c r="A2358" s="1" t="s">
        <v>946</v>
      </c>
      <c r="B2358" s="2">
        <v>-34.10168333333334</v>
      </c>
      <c r="C2358" s="2">
        <v>-150.82834999999997</v>
      </c>
      <c r="D2358" s="149" t="s">
        <v>947</v>
      </c>
    </row>
    <row r="2359" spans="1:4" ht="11.25">
      <c r="A2359" s="1" t="s">
        <v>2794</v>
      </c>
      <c r="B2359" s="2">
        <v>-25.801966666666665</v>
      </c>
      <c r="C2359" s="2">
        <v>-149.89196666666666</v>
      </c>
      <c r="D2359" s="149" t="s">
        <v>2795</v>
      </c>
    </row>
    <row r="2360" spans="1:4" ht="11.25">
      <c r="A2360" s="1" t="s">
        <v>948</v>
      </c>
      <c r="B2360" s="2">
        <v>-33.26835</v>
      </c>
      <c r="C2360" s="2">
        <v>-118.47168333333335</v>
      </c>
      <c r="D2360" s="149" t="s">
        <v>949</v>
      </c>
    </row>
    <row r="2361" spans="1:4" ht="11.25">
      <c r="A2361" s="1" t="s">
        <v>2796</v>
      </c>
      <c r="B2361" s="2">
        <v>-25.8028</v>
      </c>
      <c r="C2361" s="2">
        <v>-149.89639999999997</v>
      </c>
      <c r="D2361" s="149" t="s">
        <v>2795</v>
      </c>
    </row>
    <row r="2362" spans="1:4" ht="11.25">
      <c r="A2362" s="1" t="s">
        <v>7722</v>
      </c>
      <c r="B2362" s="2">
        <v>-15.51835</v>
      </c>
      <c r="C2362" s="2">
        <v>-110.12001666666667</v>
      </c>
      <c r="D2362" s="149" t="s">
        <v>7723</v>
      </c>
    </row>
    <row r="2363" spans="1:4" ht="11.25">
      <c r="A2363" s="1" t="s">
        <v>7724</v>
      </c>
      <c r="B2363" s="2">
        <v>-35.88001666666667</v>
      </c>
      <c r="C2363" s="2">
        <v>-148.53168333333332</v>
      </c>
      <c r="D2363" s="149" t="s">
        <v>998</v>
      </c>
    </row>
    <row r="2364" spans="1:4" ht="11.25">
      <c r="A2364" s="1" t="s">
        <v>999</v>
      </c>
      <c r="B2364" s="2">
        <v>-19.56001666666667</v>
      </c>
      <c r="C2364" s="2">
        <v>-138.96668333333332</v>
      </c>
      <c r="D2364" s="149" t="s">
        <v>1000</v>
      </c>
    </row>
    <row r="2365" spans="1:4" ht="11.25">
      <c r="A2365" s="1" t="s">
        <v>1060</v>
      </c>
      <c r="B2365" s="2">
        <v>-41.31668333333334</v>
      </c>
      <c r="C2365" s="2">
        <v>-147.35501666666667</v>
      </c>
      <c r="D2365" s="149" t="s">
        <v>4592</v>
      </c>
    </row>
    <row r="2366" spans="1:4" ht="11.25">
      <c r="A2366" s="1" t="s">
        <v>1001</v>
      </c>
      <c r="B2366" s="2">
        <v>-36.305016666666674</v>
      </c>
      <c r="C2366" s="2">
        <v>-125.00001666666667</v>
      </c>
      <c r="D2366" s="149" t="s">
        <v>1002</v>
      </c>
    </row>
    <row r="2367" spans="1:4" ht="11.25">
      <c r="A2367" s="1" t="s">
        <v>1061</v>
      </c>
      <c r="B2367" s="2">
        <v>-27.616683333333334</v>
      </c>
      <c r="C2367" s="2">
        <v>-153.11668333333333</v>
      </c>
      <c r="D2367" s="149" t="s">
        <v>4593</v>
      </c>
    </row>
    <row r="2368" spans="1:4" ht="11.25">
      <c r="A2368" s="1" t="s">
        <v>4865</v>
      </c>
      <c r="B2368" s="2">
        <v>-20.763350000000003</v>
      </c>
      <c r="C2368" s="2">
        <v>-112.05168333333333</v>
      </c>
      <c r="D2368" s="149" t="s">
        <v>4866</v>
      </c>
    </row>
    <row r="2369" spans="1:4" ht="11.25">
      <c r="A2369" s="1" t="s">
        <v>4867</v>
      </c>
      <c r="B2369" s="2">
        <v>-34.50168333333333</v>
      </c>
      <c r="C2369" s="2">
        <v>-149.93335000000002</v>
      </c>
      <c r="D2369" s="149" t="s">
        <v>4868</v>
      </c>
    </row>
    <row r="2370" spans="1:4" ht="11.25">
      <c r="A2370" s="1" t="s">
        <v>4869</v>
      </c>
      <c r="B2370" s="2">
        <v>-37.30668333333333</v>
      </c>
      <c r="C2370" s="2">
        <v>-145.91501666666667</v>
      </c>
      <c r="D2370" s="149" t="s">
        <v>4870</v>
      </c>
    </row>
    <row r="2371" spans="1:4" ht="11.25">
      <c r="A2371" s="1" t="s">
        <v>4871</v>
      </c>
      <c r="B2371" s="2">
        <v>-31.000016666666667</v>
      </c>
      <c r="C2371" s="2">
        <v>-142.81168333333332</v>
      </c>
      <c r="D2371" s="149" t="s">
        <v>4872</v>
      </c>
    </row>
    <row r="2372" spans="1:4" ht="11.25">
      <c r="A2372" s="1" t="s">
        <v>4873</v>
      </c>
      <c r="B2372" s="2">
        <v>-12.000016666666665</v>
      </c>
      <c r="C2372" s="2">
        <v>-116.91835</v>
      </c>
      <c r="D2372" s="149" t="s">
        <v>4874</v>
      </c>
    </row>
    <row r="2373" spans="1:4" ht="11.25">
      <c r="A2373" s="1" t="s">
        <v>6126</v>
      </c>
      <c r="B2373" s="2">
        <v>-42.866683333333334</v>
      </c>
      <c r="C2373" s="2">
        <v>-147.35001666666668</v>
      </c>
      <c r="D2373" s="149" t="s">
        <v>4594</v>
      </c>
    </row>
    <row r="2374" spans="1:4" ht="11.25">
      <c r="A2374" s="1" t="s">
        <v>4875</v>
      </c>
      <c r="B2374" s="2">
        <v>-32.19335</v>
      </c>
      <c r="C2374" s="2">
        <v>-144.1800166666667</v>
      </c>
      <c r="D2374" s="149" t="s">
        <v>4876</v>
      </c>
    </row>
    <row r="2375" spans="1:4" ht="11.25">
      <c r="A2375" s="1" t="s">
        <v>4877</v>
      </c>
      <c r="B2375" s="2">
        <v>-20.111683333333332</v>
      </c>
      <c r="C2375" s="2">
        <v>-140.39835000000002</v>
      </c>
      <c r="D2375" s="149" t="s">
        <v>4878</v>
      </c>
    </row>
    <row r="2376" spans="1:4" ht="11.25">
      <c r="A2376" s="1" t="s">
        <v>4879</v>
      </c>
      <c r="B2376" s="2">
        <v>-31.153349999999996</v>
      </c>
      <c r="C2376" s="2">
        <v>-116.44335</v>
      </c>
      <c r="D2376" s="149" t="s">
        <v>4880</v>
      </c>
    </row>
    <row r="2377" spans="1:4" ht="11.25">
      <c r="A2377" s="1" t="s">
        <v>4881</v>
      </c>
      <c r="B2377" s="2">
        <v>-40.000016666666674</v>
      </c>
      <c r="C2377" s="2">
        <v>-146.07334999999998</v>
      </c>
      <c r="D2377" s="149" t="s">
        <v>4882</v>
      </c>
    </row>
    <row r="2378" spans="1:4" ht="11.25">
      <c r="A2378" s="1" t="s">
        <v>4883</v>
      </c>
      <c r="B2378" s="2">
        <v>-10.761683333333334</v>
      </c>
      <c r="C2378" s="2">
        <v>-133.25501666666665</v>
      </c>
      <c r="D2378" s="149" t="s">
        <v>4884</v>
      </c>
    </row>
    <row r="2379" spans="1:4" ht="11.25">
      <c r="A2379" s="1" t="s">
        <v>5571</v>
      </c>
      <c r="B2379" s="2">
        <v>-10.985016666666668</v>
      </c>
      <c r="C2379" s="2">
        <v>-102.97835</v>
      </c>
      <c r="D2379" s="149" t="s">
        <v>5572</v>
      </c>
    </row>
    <row r="2380" spans="1:4" ht="11.25">
      <c r="A2380" s="1" t="s">
        <v>5573</v>
      </c>
      <c r="B2380" s="2">
        <v>-19.430016666666663</v>
      </c>
      <c r="C2380" s="2">
        <v>-126.64668333333333</v>
      </c>
      <c r="D2380" s="149" t="s">
        <v>5574</v>
      </c>
    </row>
    <row r="2381" spans="1:4" ht="11.25">
      <c r="A2381" s="1" t="s">
        <v>5575</v>
      </c>
      <c r="B2381" s="2">
        <v>-24.260016666666665</v>
      </c>
      <c r="C2381" s="2">
        <v>-143.44334999999998</v>
      </c>
      <c r="D2381" s="149" t="s">
        <v>5576</v>
      </c>
    </row>
    <row r="2382" spans="1:4" ht="11.25">
      <c r="A2382" s="1" t="s">
        <v>2797</v>
      </c>
      <c r="B2382" s="2">
        <v>-35.25335</v>
      </c>
      <c r="C2382" s="2">
        <v>-139.46668333333335</v>
      </c>
      <c r="D2382" s="149" t="s">
        <v>2798</v>
      </c>
    </row>
    <row r="2383" spans="1:4" ht="11.25">
      <c r="A2383" s="1" t="s">
        <v>2799</v>
      </c>
      <c r="B2383" s="2">
        <v>-35.24334999999999</v>
      </c>
      <c r="C2383" s="2">
        <v>-139.51030000000003</v>
      </c>
      <c r="D2383" s="149" t="s">
        <v>2798</v>
      </c>
    </row>
    <row r="2384" spans="1:4" ht="11.25">
      <c r="A2384" s="1" t="s">
        <v>1062</v>
      </c>
      <c r="B2384" s="2">
        <v>-26.666683333333335</v>
      </c>
      <c r="C2384" s="2">
        <v>-152.99168333333333</v>
      </c>
      <c r="D2384" s="149" t="s">
        <v>4595</v>
      </c>
    </row>
    <row r="2385" spans="1:4" ht="11.25">
      <c r="A2385" s="1" t="s">
        <v>1063</v>
      </c>
      <c r="B2385" s="2">
        <v>-16.95835</v>
      </c>
      <c r="C2385" s="2">
        <v>-145.8050166666667</v>
      </c>
      <c r="D2385" s="149" t="s">
        <v>4596</v>
      </c>
    </row>
    <row r="2386" spans="1:4" ht="11.25">
      <c r="A2386" s="1" t="s">
        <v>1064</v>
      </c>
      <c r="B2386" s="2">
        <v>-12.480016666666666</v>
      </c>
      <c r="C2386" s="2">
        <v>-130.76668333333336</v>
      </c>
      <c r="D2386" s="149" t="s">
        <v>672</v>
      </c>
    </row>
    <row r="2387" spans="1:4" ht="11.25">
      <c r="A2387" s="1" t="s">
        <v>1065</v>
      </c>
      <c r="B2387" s="2">
        <v>-19.33335</v>
      </c>
      <c r="C2387" s="2">
        <v>-146.70001666666664</v>
      </c>
      <c r="D2387" s="149" t="s">
        <v>2042</v>
      </c>
    </row>
    <row r="2388" spans="1:4" ht="11.25">
      <c r="A2388" s="1" t="s">
        <v>1066</v>
      </c>
      <c r="B2388" s="2">
        <v>-35.30835</v>
      </c>
      <c r="C2388" s="2">
        <v>-148.81001666666666</v>
      </c>
      <c r="D2388" s="149" t="s">
        <v>2043</v>
      </c>
    </row>
    <row r="2389" spans="1:4" ht="11.25">
      <c r="A2389" s="1" t="s">
        <v>5228</v>
      </c>
      <c r="B2389" s="2">
        <v>-14.524733333333334</v>
      </c>
      <c r="C2389" s="2">
        <v>-132.37168333333332</v>
      </c>
      <c r="D2389" s="149" t="s">
        <v>5557</v>
      </c>
    </row>
    <row r="2390" spans="1:4" ht="11.25">
      <c r="A2390" s="1" t="s">
        <v>5577</v>
      </c>
      <c r="B2390" s="2">
        <v>-23.475016666666665</v>
      </c>
      <c r="C2390" s="2">
        <v>-163.00001666666668</v>
      </c>
      <c r="D2390" s="149" t="s">
        <v>5578</v>
      </c>
    </row>
    <row r="2391" spans="1:4" ht="11.25">
      <c r="A2391" s="1" t="s">
        <v>3967</v>
      </c>
      <c r="B2391" s="2">
        <v>-14.740016666666667</v>
      </c>
      <c r="C2391" s="2">
        <v>-141.57668333333334</v>
      </c>
      <c r="D2391" s="149" t="s">
        <v>3968</v>
      </c>
    </row>
    <row r="2392" spans="1:4" ht="11.25">
      <c r="A2392" s="1" t="s">
        <v>2847</v>
      </c>
      <c r="B2392" s="2">
        <v>-37.785016666666664</v>
      </c>
      <c r="C2392" s="2">
        <v>-144.4500166666667</v>
      </c>
      <c r="D2392" s="149" t="s">
        <v>2848</v>
      </c>
    </row>
    <row r="2393" spans="1:4" ht="11.25">
      <c r="A2393" s="1" t="s">
        <v>2849</v>
      </c>
      <c r="B2393" s="2">
        <v>-32.00835</v>
      </c>
      <c r="C2393" s="2">
        <v>-116.07335</v>
      </c>
      <c r="D2393" s="149" t="s">
        <v>2850</v>
      </c>
    </row>
    <row r="2394" spans="1:4" ht="11.25">
      <c r="A2394" s="1" t="s">
        <v>5229</v>
      </c>
      <c r="B2394" s="2">
        <v>-21.711399999999998</v>
      </c>
      <c r="C2394" s="2">
        <v>-122.21335</v>
      </c>
      <c r="D2394" s="149" t="s">
        <v>2873</v>
      </c>
    </row>
    <row r="2395" spans="1:4" ht="11.25">
      <c r="A2395" s="1" t="s">
        <v>2851</v>
      </c>
      <c r="B2395" s="2">
        <v>-12.000016666666665</v>
      </c>
      <c r="C2395" s="2">
        <v>-150.72501666666668</v>
      </c>
      <c r="D2395" s="149" t="s">
        <v>5802</v>
      </c>
    </row>
    <row r="2396" spans="1:4" ht="11.25">
      <c r="A2396" s="1" t="s">
        <v>5803</v>
      </c>
      <c r="B2396" s="2">
        <v>-30.490016666666666</v>
      </c>
      <c r="C2396" s="2">
        <v>-163.00001666666668</v>
      </c>
      <c r="D2396" s="149" t="s">
        <v>5804</v>
      </c>
    </row>
    <row r="2397" spans="1:4" ht="11.25">
      <c r="A2397" s="1" t="s">
        <v>5805</v>
      </c>
      <c r="B2397" s="2">
        <v>-38.256683333333335</v>
      </c>
      <c r="C2397" s="2">
        <v>-130.00001666666668</v>
      </c>
      <c r="D2397" s="149" t="s">
        <v>5806</v>
      </c>
    </row>
    <row r="2398" spans="1:4" ht="11.25">
      <c r="A2398" s="1" t="s">
        <v>2874</v>
      </c>
      <c r="B2398" s="2">
        <v>-34.42556666666666</v>
      </c>
      <c r="C2398" s="2">
        <v>-147.51835000000003</v>
      </c>
      <c r="D2398" s="149" t="s">
        <v>2875</v>
      </c>
    </row>
    <row r="2399" spans="1:4" ht="11.25">
      <c r="A2399" s="1" t="s">
        <v>5807</v>
      </c>
      <c r="B2399" s="2">
        <v>-14.896683333333334</v>
      </c>
      <c r="C2399" s="2">
        <v>-148.06168333333335</v>
      </c>
      <c r="D2399" s="149" t="s">
        <v>5808</v>
      </c>
    </row>
    <row r="2400" spans="1:4" ht="11.25">
      <c r="A2400" s="1" t="s">
        <v>5809</v>
      </c>
      <c r="B2400" s="2">
        <v>-24.631683333333335</v>
      </c>
      <c r="C2400" s="2">
        <v>-145.06501666666665</v>
      </c>
      <c r="D2400" s="149" t="s">
        <v>5810</v>
      </c>
    </row>
    <row r="2401" spans="1:4" ht="11.25">
      <c r="A2401" s="1" t="s">
        <v>5811</v>
      </c>
      <c r="B2401" s="2">
        <v>-28.24001666666667</v>
      </c>
      <c r="C2401" s="2">
        <v>-153.55335</v>
      </c>
      <c r="D2401" s="149" t="s">
        <v>5812</v>
      </c>
    </row>
    <row r="2402" spans="1:4" ht="11.25">
      <c r="A2402" s="1" t="s">
        <v>5813</v>
      </c>
      <c r="B2402" s="2">
        <v>-29.180016666666667</v>
      </c>
      <c r="C2402" s="2">
        <v>-160.71168333333333</v>
      </c>
      <c r="D2402" s="149" t="s">
        <v>673</v>
      </c>
    </row>
    <row r="2403" spans="1:4" ht="11.25">
      <c r="A2403" s="1" t="s">
        <v>674</v>
      </c>
      <c r="B2403" s="2">
        <v>-19.011683333333334</v>
      </c>
      <c r="C2403" s="2">
        <v>-137.49001666666663</v>
      </c>
      <c r="D2403" s="149" t="s">
        <v>675</v>
      </c>
    </row>
    <row r="2404" spans="1:4" ht="11.25">
      <c r="A2404" s="1" t="s">
        <v>1067</v>
      </c>
      <c r="B2404" s="2">
        <v>-35.41668333333334</v>
      </c>
      <c r="C2404" s="2">
        <v>-149.06668333333332</v>
      </c>
      <c r="D2404" s="149" t="s">
        <v>7913</v>
      </c>
    </row>
    <row r="2405" spans="1:4" ht="11.25">
      <c r="A2405" s="1" t="s">
        <v>2876</v>
      </c>
      <c r="B2405" s="2">
        <v>-27.99335</v>
      </c>
      <c r="C2405" s="2">
        <v>-143.81501666666668</v>
      </c>
      <c r="D2405" s="149" t="s">
        <v>2877</v>
      </c>
    </row>
    <row r="2406" spans="1:4" ht="11.25">
      <c r="A2406" s="1" t="s">
        <v>1068</v>
      </c>
      <c r="B2406" s="2">
        <v>-21.73335</v>
      </c>
      <c r="C2406" s="2">
        <v>-144.20001666666667</v>
      </c>
      <c r="D2406" s="149" t="s">
        <v>7914</v>
      </c>
    </row>
    <row r="2407" spans="1:4" ht="11.25">
      <c r="A2407" s="1" t="s">
        <v>1069</v>
      </c>
      <c r="B2407" s="2">
        <v>-33.85001666666667</v>
      </c>
      <c r="C2407" s="2">
        <v>-139.35001666666668</v>
      </c>
      <c r="D2407" s="149" t="s">
        <v>7915</v>
      </c>
    </row>
    <row r="2408" spans="1:4" ht="11.25">
      <c r="A2408" s="1" t="s">
        <v>1070</v>
      </c>
      <c r="B2408" s="2">
        <v>-25.950016666666667</v>
      </c>
      <c r="C2408" s="2">
        <v>-152.55001666666664</v>
      </c>
      <c r="D2408" s="149" t="s">
        <v>7916</v>
      </c>
    </row>
    <row r="2409" spans="1:4" ht="11.25">
      <c r="A2409" s="1" t="s">
        <v>1071</v>
      </c>
      <c r="B2409" s="2">
        <v>-34.07835</v>
      </c>
      <c r="C2409" s="2">
        <v>-150.57835000000003</v>
      </c>
      <c r="D2409" s="149" t="s">
        <v>5829</v>
      </c>
    </row>
    <row r="2410" spans="1:4" ht="11.25">
      <c r="A2410" s="1" t="s">
        <v>676</v>
      </c>
      <c r="B2410" s="2">
        <v>-19.69168333333333</v>
      </c>
      <c r="C2410" s="2">
        <v>-145.2400166666667</v>
      </c>
      <c r="D2410" s="149" t="s">
        <v>677</v>
      </c>
    </row>
    <row r="2411" spans="1:4" ht="11.25">
      <c r="A2411" s="1" t="s">
        <v>678</v>
      </c>
      <c r="B2411" s="2">
        <v>-40.50001666666667</v>
      </c>
      <c r="C2411" s="2">
        <v>-144.88168333333334</v>
      </c>
      <c r="D2411" s="149" t="s">
        <v>311</v>
      </c>
    </row>
    <row r="2412" spans="1:4" ht="11.25">
      <c r="A2412" s="1" t="s">
        <v>1072</v>
      </c>
      <c r="B2412" s="2">
        <v>-17.011683333333334</v>
      </c>
      <c r="C2412" s="2">
        <v>-145.75168333333332</v>
      </c>
      <c r="D2412" s="149" t="s">
        <v>5830</v>
      </c>
    </row>
    <row r="2413" spans="1:4" ht="11.25">
      <c r="A2413" s="1" t="s">
        <v>1073</v>
      </c>
      <c r="B2413" s="2">
        <v>-37.55001666666667</v>
      </c>
      <c r="C2413" s="2">
        <v>-144.69168333333332</v>
      </c>
      <c r="D2413" s="149" t="s">
        <v>5831</v>
      </c>
    </row>
    <row r="2414" spans="1:4" ht="11.25">
      <c r="A2414" s="1" t="s">
        <v>2963</v>
      </c>
      <c r="B2414" s="2">
        <v>-33.83335</v>
      </c>
      <c r="C2414" s="2">
        <v>-139.33335</v>
      </c>
      <c r="D2414" s="149" t="s">
        <v>5832</v>
      </c>
    </row>
    <row r="2415" spans="1:4" ht="11.25">
      <c r="A2415" s="1" t="s">
        <v>312</v>
      </c>
      <c r="B2415" s="2">
        <v>-24.590016666666664</v>
      </c>
      <c r="C2415" s="2">
        <v>-114.72001666666668</v>
      </c>
      <c r="D2415" s="149" t="s">
        <v>6927</v>
      </c>
    </row>
    <row r="2416" spans="1:4" ht="11.25">
      <c r="A2416" s="1" t="s">
        <v>2964</v>
      </c>
      <c r="B2416" s="2">
        <v>-35.51335</v>
      </c>
      <c r="C2416" s="2">
        <v>-149.07001666666667</v>
      </c>
      <c r="D2416" s="149" t="s">
        <v>5833</v>
      </c>
    </row>
    <row r="2417" spans="1:4" ht="11.25">
      <c r="A2417" s="1" t="s">
        <v>4980</v>
      </c>
      <c r="B2417" s="2">
        <v>-35.01001666666667</v>
      </c>
      <c r="C2417" s="2">
        <v>-138.33501666666666</v>
      </c>
      <c r="D2417" s="149" t="s">
        <v>4981</v>
      </c>
    </row>
    <row r="2418" spans="1:4" ht="11.25">
      <c r="A2418" s="1" t="s">
        <v>2878</v>
      </c>
      <c r="B2418" s="2">
        <v>-29.4464</v>
      </c>
      <c r="C2418" s="2">
        <v>-142.05806666666666</v>
      </c>
      <c r="D2418" s="149" t="s">
        <v>2879</v>
      </c>
    </row>
    <row r="2419" spans="1:4" ht="11.25">
      <c r="A2419" s="1" t="s">
        <v>4982</v>
      </c>
      <c r="B2419" s="2">
        <v>-12.000016666666665</v>
      </c>
      <c r="C2419" s="2">
        <v>-151.37501666666665</v>
      </c>
      <c r="D2419" s="149" t="s">
        <v>7385</v>
      </c>
    </row>
    <row r="2420" spans="1:4" ht="11.25">
      <c r="A2420" s="1" t="s">
        <v>2965</v>
      </c>
      <c r="B2420" s="2">
        <v>-41.38335</v>
      </c>
      <c r="C2420" s="2">
        <v>-147.08334999999997</v>
      </c>
      <c r="D2420" s="149" t="s">
        <v>6849</v>
      </c>
    </row>
    <row r="2421" spans="1:4" ht="11.25">
      <c r="A2421" s="1" t="s">
        <v>7386</v>
      </c>
      <c r="B2421" s="2">
        <v>-35.05835</v>
      </c>
      <c r="C2421" s="2">
        <v>-142.2100166666667</v>
      </c>
      <c r="D2421" s="149" t="s">
        <v>2839</v>
      </c>
    </row>
    <row r="2422" spans="1:4" ht="11.25">
      <c r="A2422" s="1" t="s">
        <v>2840</v>
      </c>
      <c r="B2422" s="2">
        <v>-12.563350000000002</v>
      </c>
      <c r="C2422" s="2">
        <v>-131.32501666666667</v>
      </c>
      <c r="D2422" s="149" t="s">
        <v>2841</v>
      </c>
    </row>
    <row r="2423" spans="1:4" ht="11.25">
      <c r="A2423" s="1" t="s">
        <v>2676</v>
      </c>
      <c r="B2423" s="2">
        <v>-15.946683333333333</v>
      </c>
      <c r="C2423" s="2">
        <v>-125.25001666666665</v>
      </c>
      <c r="D2423" s="149" t="s">
        <v>2677</v>
      </c>
    </row>
    <row r="2424" spans="1:4" ht="11.25">
      <c r="A2424" s="1" t="s">
        <v>2678</v>
      </c>
      <c r="B2424" s="2">
        <v>-27.726683333333334</v>
      </c>
      <c r="C2424" s="2">
        <v>-141.08001666666667</v>
      </c>
      <c r="D2424" s="149" t="s">
        <v>2679</v>
      </c>
    </row>
    <row r="2425" spans="1:4" ht="11.25">
      <c r="A2425" s="1" t="s">
        <v>2680</v>
      </c>
      <c r="B2425" s="2">
        <v>-32.173350000000006</v>
      </c>
      <c r="C2425" s="2">
        <v>-151.46168333333333</v>
      </c>
      <c r="D2425" s="149" t="s">
        <v>2681</v>
      </c>
    </row>
    <row r="2426" spans="1:4" ht="11.25">
      <c r="A2426" s="1" t="s">
        <v>2682</v>
      </c>
      <c r="B2426" s="2">
        <v>-19.12835</v>
      </c>
      <c r="C2426" s="2">
        <v>-116.32168333333334</v>
      </c>
      <c r="D2426" s="149" t="s">
        <v>2683</v>
      </c>
    </row>
    <row r="2427" spans="1:4" ht="11.25">
      <c r="A2427" s="1" t="s">
        <v>2684</v>
      </c>
      <c r="B2427" s="2">
        <v>-37.705016666666666</v>
      </c>
      <c r="C2427" s="2">
        <v>-144.24335</v>
      </c>
      <c r="D2427" s="149" t="s">
        <v>2685</v>
      </c>
    </row>
    <row r="2428" spans="1:4" ht="11.25">
      <c r="A2428" s="1" t="s">
        <v>2686</v>
      </c>
      <c r="B2428" s="2">
        <v>-21.605016666666664</v>
      </c>
      <c r="C2428" s="2">
        <v>-141.75501666666668</v>
      </c>
      <c r="D2428" s="149" t="s">
        <v>2687</v>
      </c>
    </row>
    <row r="2429" spans="1:4" ht="11.25">
      <c r="A2429" s="1" t="s">
        <v>2146</v>
      </c>
      <c r="B2429" s="2">
        <v>-19.500016666666667</v>
      </c>
      <c r="C2429" s="2">
        <v>-114.24835</v>
      </c>
      <c r="D2429" s="149" t="s">
        <v>2147</v>
      </c>
    </row>
    <row r="2430" spans="1:4" ht="11.25">
      <c r="A2430" s="1" t="s">
        <v>2966</v>
      </c>
      <c r="B2430" s="2">
        <v>-24.483349999999998</v>
      </c>
      <c r="C2430" s="2">
        <v>-149.20001666666667</v>
      </c>
      <c r="D2430" s="149" t="s">
        <v>6850</v>
      </c>
    </row>
    <row r="2431" spans="1:4" ht="11.25">
      <c r="A2431" s="1" t="s">
        <v>2967</v>
      </c>
      <c r="B2431" s="2">
        <v>-36.21668333333333</v>
      </c>
      <c r="C2431" s="2">
        <v>-147.17501666666666</v>
      </c>
      <c r="D2431" s="149" t="s">
        <v>7272</v>
      </c>
    </row>
    <row r="2432" spans="1:4" ht="11.25">
      <c r="A2432" s="1" t="s">
        <v>2968</v>
      </c>
      <c r="B2432" s="2">
        <v>-28.215016666666667</v>
      </c>
      <c r="C2432" s="2">
        <v>-153.47334999999998</v>
      </c>
      <c r="D2432" s="149" t="s">
        <v>7273</v>
      </c>
    </row>
    <row r="2433" spans="1:4" ht="11.25">
      <c r="A2433" s="1" t="s">
        <v>2880</v>
      </c>
      <c r="B2433" s="2">
        <v>-19.244466666666668</v>
      </c>
      <c r="C2433" s="2">
        <v>-146.75806666666665</v>
      </c>
      <c r="D2433" s="149" t="s">
        <v>3188</v>
      </c>
    </row>
    <row r="2434" spans="1:4" ht="11.25">
      <c r="A2434" s="1" t="s">
        <v>2969</v>
      </c>
      <c r="B2434" s="2">
        <v>-34.27501666666667</v>
      </c>
      <c r="C2434" s="2">
        <v>-138.76834999999997</v>
      </c>
      <c r="D2434" s="149" t="s">
        <v>7274</v>
      </c>
    </row>
    <row r="2435" spans="1:4" ht="11.25">
      <c r="A2435" s="1" t="s">
        <v>2970</v>
      </c>
      <c r="B2435" s="2">
        <v>-37.10001666666666</v>
      </c>
      <c r="C2435" s="2">
        <v>-145.10001666666668</v>
      </c>
      <c r="D2435" s="149" t="s">
        <v>7275</v>
      </c>
    </row>
    <row r="2436" spans="1:4" ht="11.25">
      <c r="A2436" s="1" t="s">
        <v>2971</v>
      </c>
      <c r="B2436" s="2">
        <v>-31.88335</v>
      </c>
      <c r="C2436" s="2">
        <v>-116.31668333333333</v>
      </c>
      <c r="D2436" s="149" t="s">
        <v>7276</v>
      </c>
    </row>
    <row r="2437" spans="1:4" ht="11.25">
      <c r="A2437" s="1" t="s">
        <v>2972</v>
      </c>
      <c r="B2437" s="2">
        <v>-36.716683333333336</v>
      </c>
      <c r="C2437" s="2">
        <v>-144.68335</v>
      </c>
      <c r="D2437" s="149" t="s">
        <v>7277</v>
      </c>
    </row>
    <row r="2438" spans="1:4" ht="11.25">
      <c r="A2438" s="1" t="s">
        <v>2881</v>
      </c>
      <c r="B2438" s="2">
        <v>-19.244466666666668</v>
      </c>
      <c r="C2438" s="2">
        <v>-146.75806666666665</v>
      </c>
      <c r="D2438" s="149" t="s">
        <v>3188</v>
      </c>
    </row>
    <row r="2439" spans="1:4" ht="11.25">
      <c r="A2439" s="1" t="s">
        <v>4385</v>
      </c>
      <c r="B2439" s="2">
        <v>-36.213350000000005</v>
      </c>
      <c r="C2439" s="2">
        <v>-147.24501666666666</v>
      </c>
      <c r="D2439" s="149" t="s">
        <v>3620</v>
      </c>
    </row>
    <row r="2440" spans="1:4" ht="11.25">
      <c r="A2440" s="1" t="s">
        <v>4386</v>
      </c>
      <c r="B2440" s="2">
        <v>-22.695016666666668</v>
      </c>
      <c r="C2440" s="2">
        <v>-117.79168333333332</v>
      </c>
      <c r="D2440" s="149" t="s">
        <v>4494</v>
      </c>
    </row>
    <row r="2441" spans="1:4" ht="11.25">
      <c r="A2441" s="1" t="s">
        <v>2882</v>
      </c>
      <c r="B2441" s="2">
        <v>-24.4939</v>
      </c>
      <c r="C2441" s="2">
        <v>-150.56946666666667</v>
      </c>
      <c r="D2441" s="149" t="s">
        <v>5519</v>
      </c>
    </row>
    <row r="2442" spans="1:4" ht="11.25">
      <c r="A2442" s="1" t="s">
        <v>5520</v>
      </c>
      <c r="B2442" s="2">
        <v>-24.494183333333336</v>
      </c>
      <c r="C2442" s="2">
        <v>-150.57001666666665</v>
      </c>
      <c r="D2442" s="149" t="s">
        <v>5519</v>
      </c>
    </row>
    <row r="2443" spans="1:4" ht="11.25">
      <c r="A2443" s="1" t="s">
        <v>5521</v>
      </c>
      <c r="B2443" s="2">
        <v>-19.634733333333333</v>
      </c>
      <c r="C2443" s="2">
        <v>-134.18139999999997</v>
      </c>
      <c r="D2443" s="149" t="s">
        <v>5522</v>
      </c>
    </row>
    <row r="2444" spans="1:4" ht="11.25">
      <c r="A2444" s="1" t="s">
        <v>5523</v>
      </c>
      <c r="B2444" s="2">
        <v>-19.644183333333334</v>
      </c>
      <c r="C2444" s="2">
        <v>-134.1753</v>
      </c>
      <c r="D2444" s="149" t="s">
        <v>5522</v>
      </c>
    </row>
    <row r="2445" spans="1:4" ht="11.25">
      <c r="A2445" s="1" t="s">
        <v>5524</v>
      </c>
      <c r="B2445" s="2">
        <v>-19.63446666666667</v>
      </c>
      <c r="C2445" s="2">
        <v>-134.18139999999997</v>
      </c>
      <c r="D2445" s="149" t="s">
        <v>5522</v>
      </c>
    </row>
    <row r="2446" spans="1:4" ht="11.25">
      <c r="A2446" s="1" t="s">
        <v>5525</v>
      </c>
      <c r="B2446" s="2">
        <v>-14.515849999999999</v>
      </c>
      <c r="C2446" s="2">
        <v>-132.36030000000002</v>
      </c>
      <c r="D2446" s="149" t="s">
        <v>5557</v>
      </c>
    </row>
    <row r="2447" spans="1:4" ht="11.25">
      <c r="A2447" s="1" t="s">
        <v>1762</v>
      </c>
      <c r="B2447" s="2">
        <v>-19.358349999999998</v>
      </c>
      <c r="C2447" s="2">
        <v>-146.46168333333333</v>
      </c>
      <c r="D2447" s="149" t="s">
        <v>4495</v>
      </c>
    </row>
    <row r="2448" spans="1:4" ht="11.25">
      <c r="A2448" s="1" t="s">
        <v>5526</v>
      </c>
      <c r="B2448" s="2">
        <v>-14.519183333333334</v>
      </c>
      <c r="C2448" s="2">
        <v>-132.37113333333332</v>
      </c>
      <c r="D2448" s="149" t="s">
        <v>5557</v>
      </c>
    </row>
    <row r="2449" spans="1:4" ht="11.25">
      <c r="A2449" s="1" t="s">
        <v>2148</v>
      </c>
      <c r="B2449" s="2">
        <v>-29.153349999999996</v>
      </c>
      <c r="C2449" s="2">
        <v>-119.24668333333334</v>
      </c>
      <c r="D2449" s="149" t="s">
        <v>2149</v>
      </c>
    </row>
    <row r="2450" spans="1:4" ht="11.25">
      <c r="A2450" s="1" t="s">
        <v>2150</v>
      </c>
      <c r="B2450" s="2">
        <v>-14.866683333333333</v>
      </c>
      <c r="C2450" s="2">
        <v>-127.65001666666667</v>
      </c>
      <c r="D2450" s="149" t="s">
        <v>6959</v>
      </c>
    </row>
    <row r="2451" spans="1:4" ht="11.25">
      <c r="A2451" s="1" t="s">
        <v>6960</v>
      </c>
      <c r="B2451" s="2">
        <v>-34.93335</v>
      </c>
      <c r="C2451" s="2">
        <v>-145.08001666666667</v>
      </c>
      <c r="D2451" s="149" t="s">
        <v>6961</v>
      </c>
    </row>
    <row r="2452" spans="1:4" ht="11.25">
      <c r="A2452" s="1" t="s">
        <v>1763</v>
      </c>
      <c r="B2452" s="2">
        <v>-37.85001666666667</v>
      </c>
      <c r="C2452" s="2">
        <v>-145.05501666666666</v>
      </c>
      <c r="D2452" s="149" t="s">
        <v>4496</v>
      </c>
    </row>
    <row r="2453" spans="1:4" ht="11.25">
      <c r="A2453" s="1" t="s">
        <v>6962</v>
      </c>
      <c r="B2453" s="2">
        <v>-29.286683333333333</v>
      </c>
      <c r="C2453" s="2">
        <v>-153.11501666666666</v>
      </c>
      <c r="D2453" s="149" t="s">
        <v>6963</v>
      </c>
    </row>
    <row r="2454" spans="1:4" ht="11.25">
      <c r="A2454" s="1" t="s">
        <v>6964</v>
      </c>
      <c r="B2454" s="2">
        <v>-13.436683333333333</v>
      </c>
      <c r="C2454" s="2">
        <v>-130.01335000000003</v>
      </c>
      <c r="D2454" s="149" t="s">
        <v>6965</v>
      </c>
    </row>
    <row r="2455" spans="1:4" ht="11.25">
      <c r="A2455" s="1" t="s">
        <v>6966</v>
      </c>
      <c r="B2455" s="2">
        <v>-21.966683333333336</v>
      </c>
      <c r="C2455" s="2">
        <v>-130.85335</v>
      </c>
      <c r="D2455" s="149" t="s">
        <v>6967</v>
      </c>
    </row>
    <row r="2456" spans="1:4" ht="11.25">
      <c r="A2456" s="1" t="s">
        <v>6968</v>
      </c>
      <c r="B2456" s="2">
        <v>-36.03168333333333</v>
      </c>
      <c r="C2456" s="2">
        <v>-154.34668333333335</v>
      </c>
      <c r="D2456" s="149" t="s">
        <v>6969</v>
      </c>
    </row>
    <row r="2457" spans="1:4" ht="11.25">
      <c r="A2457" s="1" t="s">
        <v>6970</v>
      </c>
      <c r="B2457" s="2">
        <v>-34.29335</v>
      </c>
      <c r="C2457" s="2">
        <v>-150.64501666666666</v>
      </c>
      <c r="D2457" s="149" t="s">
        <v>6971</v>
      </c>
    </row>
    <row r="2458" spans="1:4" ht="11.25">
      <c r="A2458" s="1" t="s">
        <v>1764</v>
      </c>
      <c r="B2458" s="2">
        <v>-37.050016666666664</v>
      </c>
      <c r="C2458" s="2">
        <v>-144.80001666666666</v>
      </c>
      <c r="D2458" s="149" t="s">
        <v>3625</v>
      </c>
    </row>
    <row r="2459" spans="1:4" ht="11.25">
      <c r="A2459" s="1" t="s">
        <v>6972</v>
      </c>
      <c r="B2459" s="2">
        <v>-33.26835</v>
      </c>
      <c r="C2459" s="2">
        <v>-151.56334999999999</v>
      </c>
      <c r="D2459" s="149" t="s">
        <v>7399</v>
      </c>
    </row>
    <row r="2460" spans="1:4" ht="11.25">
      <c r="A2460" s="1" t="s">
        <v>7400</v>
      </c>
      <c r="B2460" s="2">
        <v>-28.906683333333334</v>
      </c>
      <c r="C2460" s="2">
        <v>-155.3700166666667</v>
      </c>
      <c r="D2460" s="149" t="s">
        <v>7401</v>
      </c>
    </row>
    <row r="2461" spans="1:4" ht="11.25">
      <c r="A2461" s="1" t="s">
        <v>1765</v>
      </c>
      <c r="B2461" s="2">
        <v>-19.08335</v>
      </c>
      <c r="C2461" s="2">
        <v>-146.46668333333335</v>
      </c>
      <c r="D2461" s="149" t="s">
        <v>3626</v>
      </c>
    </row>
    <row r="2462" spans="1:4" ht="11.25">
      <c r="A2462" s="1" t="s">
        <v>7402</v>
      </c>
      <c r="B2462" s="2">
        <v>-7.400016666666667</v>
      </c>
      <c r="C2462" s="2">
        <v>-133.59168333333332</v>
      </c>
      <c r="D2462" s="149" t="s">
        <v>6591</v>
      </c>
    </row>
    <row r="2463" spans="1:4" ht="11.25">
      <c r="A2463" s="1" t="s">
        <v>6592</v>
      </c>
      <c r="B2463" s="2">
        <v>-17.970016666666666</v>
      </c>
      <c r="C2463" s="2">
        <v>-145.11334999999997</v>
      </c>
      <c r="D2463" s="149" t="s">
        <v>6593</v>
      </c>
    </row>
    <row r="2464" spans="1:4" ht="11.25">
      <c r="A2464" s="1" t="s">
        <v>1766</v>
      </c>
      <c r="B2464" s="2">
        <v>-27.816683333333337</v>
      </c>
      <c r="C2464" s="2">
        <v>-152.38334999999998</v>
      </c>
      <c r="D2464" s="149" t="s">
        <v>5885</v>
      </c>
    </row>
    <row r="2465" spans="1:4" ht="11.25">
      <c r="A2465" s="1" t="s">
        <v>6594</v>
      </c>
      <c r="B2465" s="2">
        <v>-31.423350000000003</v>
      </c>
      <c r="C2465" s="2">
        <v>-138.1200166666667</v>
      </c>
      <c r="D2465" s="149" t="s">
        <v>6642</v>
      </c>
    </row>
    <row r="2466" spans="1:4" ht="11.25">
      <c r="A2466" s="1" t="s">
        <v>1767</v>
      </c>
      <c r="B2466" s="2">
        <v>-31.491683333333334</v>
      </c>
      <c r="C2466" s="2">
        <v>-115.58335</v>
      </c>
      <c r="D2466" s="149" t="s">
        <v>5886</v>
      </c>
    </row>
    <row r="2467" spans="1:4" ht="11.25">
      <c r="A2467" s="1" t="s">
        <v>6643</v>
      </c>
      <c r="B2467" s="2">
        <v>-12.000016666666665</v>
      </c>
      <c r="C2467" s="2">
        <v>-147.09835</v>
      </c>
      <c r="D2467" s="149" t="s">
        <v>6644</v>
      </c>
    </row>
    <row r="2468" spans="1:4" ht="11.25">
      <c r="A2468" s="1" t="s">
        <v>1768</v>
      </c>
      <c r="B2468" s="2">
        <v>-25.43335</v>
      </c>
      <c r="C2468" s="2">
        <v>-115.23335</v>
      </c>
      <c r="D2468" s="149" t="s">
        <v>273</v>
      </c>
    </row>
    <row r="2469" spans="1:4" ht="11.25">
      <c r="A2469" s="1" t="s">
        <v>1769</v>
      </c>
      <c r="B2469" s="2">
        <v>-32.95001666666667</v>
      </c>
      <c r="C2469" s="2">
        <v>-138.51668333333333</v>
      </c>
      <c r="D2469" s="149" t="s">
        <v>274</v>
      </c>
    </row>
    <row r="2470" spans="1:4" ht="11.25">
      <c r="A2470" s="1" t="s">
        <v>5527</v>
      </c>
      <c r="B2470" s="2">
        <v>-23.745016666666665</v>
      </c>
      <c r="C2470" s="2">
        <v>-133.7889</v>
      </c>
      <c r="D2470" s="149" t="s">
        <v>5528</v>
      </c>
    </row>
    <row r="2471" spans="1:4" ht="11.25">
      <c r="A2471" s="1" t="s">
        <v>1770</v>
      </c>
      <c r="B2471" s="2">
        <v>-12.266683333333333</v>
      </c>
      <c r="C2471" s="2">
        <v>-143.1500166666667</v>
      </c>
      <c r="D2471" s="149" t="s">
        <v>5095</v>
      </c>
    </row>
    <row r="2472" spans="1:4" ht="11.25">
      <c r="A2472" s="1" t="s">
        <v>6645</v>
      </c>
      <c r="B2472" s="2">
        <v>-26.85835</v>
      </c>
      <c r="C2472" s="2">
        <v>-136.53835</v>
      </c>
      <c r="D2472" s="149" t="s">
        <v>6646</v>
      </c>
    </row>
    <row r="2473" spans="1:4" ht="11.25">
      <c r="A2473" s="1" t="s">
        <v>5529</v>
      </c>
      <c r="B2473" s="2">
        <v>-31.889466666666667</v>
      </c>
      <c r="C2473" s="2">
        <v>-152.50946666666667</v>
      </c>
      <c r="D2473" s="149" t="s">
        <v>4537</v>
      </c>
    </row>
    <row r="2474" spans="1:4" ht="11.25">
      <c r="A2474" s="1" t="s">
        <v>6647</v>
      </c>
      <c r="B2474" s="2">
        <v>-34.88334999999999</v>
      </c>
      <c r="C2474" s="2">
        <v>-144.4216833333333</v>
      </c>
      <c r="D2474" s="149" t="s">
        <v>6648</v>
      </c>
    </row>
    <row r="2475" spans="1:4" ht="11.25">
      <c r="A2475" s="1" t="s">
        <v>6649</v>
      </c>
      <c r="B2475" s="2">
        <v>-31.88168333333333</v>
      </c>
      <c r="C2475" s="2">
        <v>-115.68501666666667</v>
      </c>
      <c r="D2475" s="149" t="s">
        <v>3683</v>
      </c>
    </row>
    <row r="2476" spans="1:4" ht="11.25">
      <c r="A2476" s="1" t="s">
        <v>3684</v>
      </c>
      <c r="B2476" s="2">
        <v>-26.871683333333333</v>
      </c>
      <c r="C2476" s="2">
        <v>-153.35334999999998</v>
      </c>
      <c r="D2476" s="149" t="s">
        <v>3685</v>
      </c>
    </row>
    <row r="2477" spans="1:4" ht="11.25">
      <c r="A2477" s="1" t="s">
        <v>1771</v>
      </c>
      <c r="B2477" s="2">
        <v>-16.78335</v>
      </c>
      <c r="C2477" s="2">
        <v>-145.70001666666664</v>
      </c>
      <c r="D2477" s="149" t="s">
        <v>5096</v>
      </c>
    </row>
    <row r="2478" spans="1:4" ht="11.25">
      <c r="A2478" s="1" t="s">
        <v>3686</v>
      </c>
      <c r="B2478" s="2">
        <v>-14.740016666666667</v>
      </c>
      <c r="C2478" s="2">
        <v>-129.76335</v>
      </c>
      <c r="D2478" s="149" t="s">
        <v>3687</v>
      </c>
    </row>
    <row r="2479" spans="1:4" ht="11.25">
      <c r="A2479" s="1" t="s">
        <v>1772</v>
      </c>
      <c r="B2479" s="2">
        <v>-35.28001666666667</v>
      </c>
      <c r="C2479" s="2">
        <v>-147.73834999999997</v>
      </c>
      <c r="D2479" s="149" t="s">
        <v>5097</v>
      </c>
    </row>
    <row r="2480" spans="1:4" ht="11.25">
      <c r="A2480" s="1" t="s">
        <v>3688</v>
      </c>
      <c r="B2480" s="2">
        <v>-16.095016666666663</v>
      </c>
      <c r="C2480" s="2">
        <v>-143.26168333333337</v>
      </c>
      <c r="D2480" s="149" t="s">
        <v>3689</v>
      </c>
    </row>
    <row r="2481" spans="1:4" ht="11.25">
      <c r="A2481" s="1" t="s">
        <v>4675</v>
      </c>
      <c r="B2481" s="2">
        <v>-13.973349999999998</v>
      </c>
      <c r="C2481" s="2">
        <v>-133.46835000000002</v>
      </c>
      <c r="D2481" s="149" t="s">
        <v>4676</v>
      </c>
    </row>
    <row r="2482" spans="1:4" ht="11.25">
      <c r="A2482" s="1" t="s">
        <v>4677</v>
      </c>
      <c r="B2482" s="2">
        <v>-33.88501666666667</v>
      </c>
      <c r="C2482" s="2">
        <v>-139.80835</v>
      </c>
      <c r="D2482" s="149" t="s">
        <v>4608</v>
      </c>
    </row>
    <row r="2483" spans="1:4" ht="11.25">
      <c r="A2483" s="1" t="s">
        <v>1773</v>
      </c>
      <c r="B2483" s="2">
        <v>-34.411683333333336</v>
      </c>
      <c r="C2483" s="2">
        <v>-139.1200166666667</v>
      </c>
      <c r="D2483" s="149" t="s">
        <v>5098</v>
      </c>
    </row>
    <row r="2484" spans="1:4" ht="11.25">
      <c r="A2484" s="1" t="s">
        <v>1774</v>
      </c>
      <c r="B2484" s="2">
        <v>-29.03335</v>
      </c>
      <c r="C2484" s="2">
        <v>-133.28334999999998</v>
      </c>
      <c r="D2484" s="149" t="s">
        <v>4410</v>
      </c>
    </row>
    <row r="2485" spans="1:4" ht="11.25">
      <c r="A2485" s="1" t="s">
        <v>4538</v>
      </c>
      <c r="B2485" s="2">
        <v>-14.089733333333331</v>
      </c>
      <c r="C2485" s="2">
        <v>-126.38668333333334</v>
      </c>
      <c r="D2485" s="149" t="s">
        <v>4539</v>
      </c>
    </row>
    <row r="2486" spans="1:4" ht="11.25">
      <c r="A2486" s="1" t="s">
        <v>1775</v>
      </c>
      <c r="B2486" s="2">
        <v>-14.850016666666665</v>
      </c>
      <c r="C2486" s="2">
        <v>-129.25001666666668</v>
      </c>
      <c r="D2486" s="149" t="s">
        <v>4411</v>
      </c>
    </row>
    <row r="2487" spans="1:4" ht="11.25">
      <c r="A2487" s="1" t="s">
        <v>1776</v>
      </c>
      <c r="B2487" s="2">
        <v>-17.450016666666667</v>
      </c>
      <c r="C2487" s="2">
        <v>-144.33335</v>
      </c>
      <c r="D2487" s="149" t="s">
        <v>4412</v>
      </c>
    </row>
    <row r="2488" spans="1:4" ht="11.25">
      <c r="A2488" s="1" t="s">
        <v>4540</v>
      </c>
      <c r="B2488" s="2">
        <v>-42.692233333333334</v>
      </c>
      <c r="C2488" s="2">
        <v>-147.31390000000002</v>
      </c>
      <c r="D2488" s="149" t="s">
        <v>4541</v>
      </c>
    </row>
    <row r="2489" spans="1:4" ht="11.25">
      <c r="A2489" s="1" t="s">
        <v>6640</v>
      </c>
      <c r="B2489" s="2">
        <v>-13.754733333333334</v>
      </c>
      <c r="C2489" s="2">
        <v>-126.14863333333334</v>
      </c>
      <c r="D2489" s="149" t="s">
        <v>6641</v>
      </c>
    </row>
    <row r="2490" spans="1:4" ht="11.25">
      <c r="A2490" s="1" t="s">
        <v>4609</v>
      </c>
      <c r="B2490" s="2">
        <v>-40.89834999999999</v>
      </c>
      <c r="C2490" s="2">
        <v>-160.71001666666666</v>
      </c>
      <c r="D2490" s="149" t="s">
        <v>4610</v>
      </c>
    </row>
    <row r="2491" spans="1:4" ht="11.25">
      <c r="A2491" s="1" t="s">
        <v>4611</v>
      </c>
      <c r="B2491" s="2">
        <v>-29.480016666666668</v>
      </c>
      <c r="C2491" s="2">
        <v>-153.26835</v>
      </c>
      <c r="D2491" s="149" t="s">
        <v>6650</v>
      </c>
    </row>
    <row r="2492" spans="1:4" ht="11.25">
      <c r="A2492" s="1" t="s">
        <v>6651</v>
      </c>
      <c r="B2492" s="2">
        <v>-28.921683333333334</v>
      </c>
      <c r="C2492" s="2">
        <v>-153.3700166666667</v>
      </c>
      <c r="D2492" s="149" t="s">
        <v>6652</v>
      </c>
    </row>
    <row r="2493" spans="1:4" ht="11.25">
      <c r="A2493" s="1" t="s">
        <v>1777</v>
      </c>
      <c r="B2493" s="2">
        <v>-30.343349999999997</v>
      </c>
      <c r="C2493" s="2">
        <v>-152.98001666666667</v>
      </c>
      <c r="D2493" s="149" t="s">
        <v>4413</v>
      </c>
    </row>
    <row r="2494" spans="1:4" ht="11.25">
      <c r="A2494" s="1" t="s">
        <v>6653</v>
      </c>
      <c r="B2494" s="2">
        <v>-34.60335</v>
      </c>
      <c r="C2494" s="2">
        <v>-140.29668333333333</v>
      </c>
      <c r="D2494" s="149" t="s">
        <v>6654</v>
      </c>
    </row>
    <row r="2495" spans="1:4" ht="11.25">
      <c r="A2495" s="1" t="s">
        <v>1778</v>
      </c>
      <c r="B2495" s="2">
        <v>-28.278350000000003</v>
      </c>
      <c r="C2495" s="2">
        <v>-153.46668333333335</v>
      </c>
      <c r="D2495" s="149" t="s">
        <v>4414</v>
      </c>
    </row>
    <row r="2496" spans="1:4" ht="11.25">
      <c r="A2496" s="1" t="s">
        <v>6655</v>
      </c>
      <c r="B2496" s="2">
        <v>-35.25001666666667</v>
      </c>
      <c r="C2496" s="2">
        <v>-133.66668333333334</v>
      </c>
      <c r="D2496" s="149" t="s">
        <v>6656</v>
      </c>
    </row>
    <row r="2497" spans="1:4" ht="11.25">
      <c r="A2497" s="1" t="s">
        <v>1779</v>
      </c>
      <c r="B2497" s="2">
        <v>-34.533350000000006</v>
      </c>
      <c r="C2497" s="2">
        <v>-138.96668333333332</v>
      </c>
      <c r="D2497" s="149" t="s">
        <v>4415</v>
      </c>
    </row>
    <row r="2498" spans="1:4" ht="11.25">
      <c r="A2498" s="1" t="s">
        <v>6657</v>
      </c>
      <c r="B2498" s="2">
        <v>-41.52001666666667</v>
      </c>
      <c r="C2498" s="2">
        <v>-141.00001666666668</v>
      </c>
      <c r="D2498" s="149" t="s">
        <v>6658</v>
      </c>
    </row>
    <row r="2499" spans="1:4" ht="11.25">
      <c r="A2499" s="1" t="s">
        <v>6659</v>
      </c>
      <c r="B2499" s="2">
        <v>-19.951683333333335</v>
      </c>
      <c r="C2499" s="2">
        <v>-123.68001666666667</v>
      </c>
      <c r="D2499" s="149" t="s">
        <v>6660</v>
      </c>
    </row>
    <row r="2500" spans="1:4" ht="11.25">
      <c r="A2500" s="1" t="s">
        <v>4432</v>
      </c>
      <c r="B2500" s="2">
        <v>-20.766683333333333</v>
      </c>
      <c r="C2500" s="2">
        <v>-121.69168333333333</v>
      </c>
      <c r="D2500" s="149" t="s">
        <v>512</v>
      </c>
    </row>
    <row r="2501" spans="1:4" ht="11.25">
      <c r="A2501" s="1" t="s">
        <v>133</v>
      </c>
      <c r="B2501" s="2">
        <v>-19.246683333333333</v>
      </c>
      <c r="C2501" s="2">
        <v>-146.76335</v>
      </c>
      <c r="D2501" s="149" t="s">
        <v>3188</v>
      </c>
    </row>
    <row r="2502" spans="1:4" ht="11.25">
      <c r="A2502" s="1" t="s">
        <v>134</v>
      </c>
      <c r="B2502" s="2">
        <v>-19.2789</v>
      </c>
      <c r="C2502" s="2">
        <v>-146.7425166666667</v>
      </c>
      <c r="D2502" s="149" t="s">
        <v>3188</v>
      </c>
    </row>
    <row r="2503" spans="1:4" ht="11.25">
      <c r="A2503" s="1" t="s">
        <v>1780</v>
      </c>
      <c r="B2503" s="2">
        <v>-41.455016666666666</v>
      </c>
      <c r="C2503" s="2">
        <v>-147.08835</v>
      </c>
      <c r="D2503" s="149" t="s">
        <v>4416</v>
      </c>
    </row>
    <row r="2504" spans="1:4" ht="11.25">
      <c r="A2504" s="1" t="s">
        <v>1781</v>
      </c>
      <c r="B2504" s="2">
        <v>-27.475016666666665</v>
      </c>
      <c r="C2504" s="2">
        <v>-152.9166833333333</v>
      </c>
      <c r="D2504" s="149" t="s">
        <v>5099</v>
      </c>
    </row>
    <row r="2505" spans="1:4" ht="11.25">
      <c r="A2505" s="1" t="s">
        <v>135</v>
      </c>
      <c r="B2505" s="2">
        <v>-27.541966666666667</v>
      </c>
      <c r="C2505" s="2">
        <v>-151.91196666666667</v>
      </c>
      <c r="D2505" s="149" t="s">
        <v>136</v>
      </c>
    </row>
    <row r="2506" spans="1:4" ht="11.25">
      <c r="A2506" s="1" t="s">
        <v>137</v>
      </c>
      <c r="B2506" s="2">
        <v>-31.0664</v>
      </c>
      <c r="C2506" s="2">
        <v>-150.83001666666667</v>
      </c>
      <c r="D2506" s="149" t="s">
        <v>5559</v>
      </c>
    </row>
    <row r="2507" spans="1:4" ht="11.25">
      <c r="A2507" s="1" t="s">
        <v>513</v>
      </c>
      <c r="B2507" s="2">
        <v>-15.735016666666667</v>
      </c>
      <c r="C2507" s="2">
        <v>-125.03501666666668</v>
      </c>
      <c r="D2507" s="149" t="s">
        <v>7874</v>
      </c>
    </row>
    <row r="2508" spans="1:4" ht="11.25">
      <c r="A2508" s="1" t="s">
        <v>138</v>
      </c>
      <c r="B2508" s="2">
        <v>-31.071133333333336</v>
      </c>
      <c r="C2508" s="2">
        <v>-150.83113333333336</v>
      </c>
      <c r="D2508" s="149" t="s">
        <v>5559</v>
      </c>
    </row>
    <row r="2509" spans="1:4" ht="11.25">
      <c r="A2509" s="1" t="s">
        <v>1782</v>
      </c>
      <c r="B2509" s="2">
        <v>-33.936683333333335</v>
      </c>
      <c r="C2509" s="2">
        <v>-150.88834999999997</v>
      </c>
      <c r="D2509" s="149" t="s">
        <v>5100</v>
      </c>
    </row>
    <row r="2510" spans="1:4" ht="11.25">
      <c r="A2510" s="1" t="s">
        <v>1783</v>
      </c>
      <c r="B2510" s="2">
        <v>-26.40001666666667</v>
      </c>
      <c r="C2510" s="2">
        <v>-153.03335</v>
      </c>
      <c r="D2510" s="149" t="s">
        <v>5101</v>
      </c>
    </row>
    <row r="2511" spans="1:4" ht="11.25">
      <c r="A2511" s="1" t="s">
        <v>139</v>
      </c>
      <c r="B2511" s="2">
        <v>-31.066133333333333</v>
      </c>
      <c r="C2511" s="2">
        <v>-150.83001666666667</v>
      </c>
      <c r="D2511" s="149" t="s">
        <v>5559</v>
      </c>
    </row>
    <row r="2512" spans="1:4" ht="11.25">
      <c r="A2512" s="1" t="s">
        <v>7875</v>
      </c>
      <c r="B2512" s="2">
        <v>-37.91001666666667</v>
      </c>
      <c r="C2512" s="2">
        <v>-148.18168333333335</v>
      </c>
      <c r="D2512" s="149" t="s">
        <v>7876</v>
      </c>
    </row>
    <row r="2513" spans="1:4" ht="11.25">
      <c r="A2513" s="1" t="s">
        <v>7877</v>
      </c>
      <c r="B2513" s="2">
        <v>-8.271683333333334</v>
      </c>
      <c r="C2513" s="2">
        <v>-80.00001666666667</v>
      </c>
      <c r="D2513" s="149" t="s">
        <v>7878</v>
      </c>
    </row>
    <row r="2514" spans="1:4" ht="11.25">
      <c r="A2514" s="1" t="s">
        <v>1784</v>
      </c>
      <c r="B2514" s="2">
        <v>-35.35001666666666</v>
      </c>
      <c r="C2514" s="2">
        <v>-150.48335</v>
      </c>
      <c r="D2514" s="149" t="s">
        <v>6580</v>
      </c>
    </row>
    <row r="2515" spans="1:4" ht="11.25">
      <c r="A2515" s="1" t="s">
        <v>1785</v>
      </c>
      <c r="B2515" s="2">
        <v>-28.180016666666667</v>
      </c>
      <c r="C2515" s="2">
        <v>-153.54668333333333</v>
      </c>
      <c r="D2515" s="149" t="s">
        <v>6581</v>
      </c>
    </row>
    <row r="2516" spans="1:4" ht="11.25">
      <c r="A2516" s="1" t="s">
        <v>1786</v>
      </c>
      <c r="B2516" s="2">
        <v>-27.06668333333333</v>
      </c>
      <c r="C2516" s="2">
        <v>-149.70001666666664</v>
      </c>
      <c r="D2516" s="149" t="s">
        <v>6582</v>
      </c>
    </row>
    <row r="2517" spans="1:4" ht="11.25">
      <c r="A2517" s="1" t="s">
        <v>1787</v>
      </c>
      <c r="B2517" s="2">
        <v>-17.583350000000003</v>
      </c>
      <c r="C2517" s="2">
        <v>-135.25001666666668</v>
      </c>
      <c r="D2517" s="149" t="s">
        <v>6583</v>
      </c>
    </row>
    <row r="2518" spans="1:4" ht="11.25">
      <c r="A2518" s="1" t="s">
        <v>7879</v>
      </c>
      <c r="B2518" s="2">
        <v>-12.226683333333334</v>
      </c>
      <c r="C2518" s="2">
        <v>-132.25334999999998</v>
      </c>
      <c r="D2518" s="149" t="s">
        <v>7880</v>
      </c>
    </row>
    <row r="2519" spans="1:4" ht="11.25">
      <c r="A2519" s="1" t="s">
        <v>7881</v>
      </c>
      <c r="B2519" s="2">
        <v>-18.656683333333337</v>
      </c>
      <c r="C2519" s="2">
        <v>-109.92835000000001</v>
      </c>
      <c r="D2519" s="149" t="s">
        <v>7882</v>
      </c>
    </row>
    <row r="2520" spans="1:4" ht="11.25">
      <c r="A2520" s="1" t="s">
        <v>7883</v>
      </c>
      <c r="B2520" s="2">
        <v>-16.69835</v>
      </c>
      <c r="C2520" s="2">
        <v>-145.95001666666667</v>
      </c>
      <c r="D2520" s="149" t="s">
        <v>7884</v>
      </c>
    </row>
    <row r="2521" spans="1:4" ht="11.25">
      <c r="A2521" s="1" t="s">
        <v>1788</v>
      </c>
      <c r="B2521" s="2">
        <v>-35.19168333333333</v>
      </c>
      <c r="C2521" s="2">
        <v>-147.24501666666666</v>
      </c>
      <c r="D2521" s="149" t="s">
        <v>6584</v>
      </c>
    </row>
    <row r="2522" spans="1:4" ht="11.25">
      <c r="A2522" s="1" t="s">
        <v>1696</v>
      </c>
      <c r="B2522" s="2">
        <v>-25.283350000000002</v>
      </c>
      <c r="C2522" s="2">
        <v>-152.90001666666666</v>
      </c>
      <c r="D2522" s="149" t="s">
        <v>6585</v>
      </c>
    </row>
    <row r="2523" spans="1:4" ht="11.25">
      <c r="A2523" s="1" t="s">
        <v>1697</v>
      </c>
      <c r="B2523" s="2">
        <v>-28.33335</v>
      </c>
      <c r="C2523" s="2">
        <v>-151.4000166666667</v>
      </c>
      <c r="D2523" s="149" t="s">
        <v>6586</v>
      </c>
    </row>
    <row r="2524" spans="1:4" ht="11.25">
      <c r="A2524" s="1" t="s">
        <v>1698</v>
      </c>
      <c r="B2524" s="2">
        <v>-34.966683333333336</v>
      </c>
      <c r="C2524" s="2">
        <v>-138.62501666666668</v>
      </c>
      <c r="D2524" s="149" t="s">
        <v>6587</v>
      </c>
    </row>
    <row r="2525" spans="1:4" ht="11.25">
      <c r="A2525" s="1" t="s">
        <v>1699</v>
      </c>
      <c r="B2525" s="2">
        <v>-35.34001666666666</v>
      </c>
      <c r="C2525" s="2">
        <v>-149.31001666666668</v>
      </c>
      <c r="D2525" s="149" t="s">
        <v>6588</v>
      </c>
    </row>
    <row r="2526" spans="1:4" ht="11.25">
      <c r="A2526" s="1" t="s">
        <v>1700</v>
      </c>
      <c r="B2526" s="2">
        <v>-30.491683333333334</v>
      </c>
      <c r="C2526" s="2">
        <v>-153.01668333333333</v>
      </c>
      <c r="D2526" s="149" t="s">
        <v>6589</v>
      </c>
    </row>
    <row r="2527" spans="1:4" ht="11.25">
      <c r="A2527" s="1" t="s">
        <v>1701</v>
      </c>
      <c r="B2527" s="2">
        <v>-31.771683333333335</v>
      </c>
      <c r="C2527" s="2">
        <v>-116.01668333333332</v>
      </c>
      <c r="D2527" s="149" t="s">
        <v>5799</v>
      </c>
    </row>
    <row r="2528" spans="1:4" ht="11.25">
      <c r="A2528" s="1" t="s">
        <v>7885</v>
      </c>
      <c r="B2528" s="2">
        <v>-33.84168333333333</v>
      </c>
      <c r="C2528" s="2">
        <v>-142.54835000000003</v>
      </c>
      <c r="D2528" s="149" t="s">
        <v>7886</v>
      </c>
    </row>
    <row r="2529" spans="1:4" ht="11.25">
      <c r="A2529" s="1" t="s">
        <v>7887</v>
      </c>
      <c r="B2529" s="2">
        <v>-26.000016666666667</v>
      </c>
      <c r="C2529" s="2">
        <v>-109.22835</v>
      </c>
      <c r="D2529" s="149" t="s">
        <v>6772</v>
      </c>
    </row>
    <row r="2530" spans="1:4" ht="11.25">
      <c r="A2530" s="1" t="s">
        <v>6773</v>
      </c>
      <c r="B2530" s="2">
        <v>-25.961683333333337</v>
      </c>
      <c r="C2530" s="2">
        <v>-144.56668333333334</v>
      </c>
      <c r="D2530" s="149" t="s">
        <v>3358</v>
      </c>
    </row>
    <row r="2531" spans="1:4" ht="11.25">
      <c r="A2531" s="1" t="s">
        <v>3359</v>
      </c>
      <c r="B2531" s="2">
        <v>-23.450016666666667</v>
      </c>
      <c r="C2531" s="2">
        <v>-141.69668333333334</v>
      </c>
      <c r="D2531" s="149" t="s">
        <v>3360</v>
      </c>
    </row>
    <row r="2532" spans="1:4" ht="11.25">
      <c r="A2532" s="1" t="s">
        <v>3361</v>
      </c>
      <c r="B2532" s="2">
        <v>-33.91001666666667</v>
      </c>
      <c r="C2532" s="2">
        <v>-153.34001666666668</v>
      </c>
      <c r="D2532" s="149" t="s">
        <v>3362</v>
      </c>
    </row>
    <row r="2533" spans="1:4" ht="11.25">
      <c r="A2533" s="1" t="s">
        <v>3363</v>
      </c>
      <c r="B2533" s="2">
        <v>-29.410016666666664</v>
      </c>
      <c r="C2533" s="2">
        <v>-152.82335</v>
      </c>
      <c r="D2533" s="149" t="s">
        <v>3364</v>
      </c>
    </row>
    <row r="2534" spans="1:4" ht="11.25">
      <c r="A2534" s="1" t="s">
        <v>1702</v>
      </c>
      <c r="B2534" s="2">
        <v>-34.84335000000001</v>
      </c>
      <c r="C2534" s="2">
        <v>-138.61168333333333</v>
      </c>
      <c r="D2534" s="149" t="s">
        <v>5800</v>
      </c>
    </row>
    <row r="2535" spans="1:4" ht="11.25">
      <c r="A2535" s="1" t="s">
        <v>3365</v>
      </c>
      <c r="B2535" s="2">
        <v>-33.47335</v>
      </c>
      <c r="C2535" s="2">
        <v>-143.77335</v>
      </c>
      <c r="D2535" s="149" t="s">
        <v>3366</v>
      </c>
    </row>
    <row r="2536" spans="1:4" ht="11.25">
      <c r="A2536" s="1" t="s">
        <v>3367</v>
      </c>
      <c r="B2536" s="2">
        <v>-34.41335</v>
      </c>
      <c r="C2536" s="2">
        <v>-163.00001666666668</v>
      </c>
      <c r="D2536" s="149" t="s">
        <v>3368</v>
      </c>
    </row>
    <row r="2537" spans="1:4" ht="11.25">
      <c r="A2537" s="1" t="s">
        <v>3369</v>
      </c>
      <c r="B2537" s="2">
        <v>-23.910016666666664</v>
      </c>
      <c r="C2537" s="2">
        <v>-116.50168333333335</v>
      </c>
      <c r="D2537" s="149" t="s">
        <v>3370</v>
      </c>
    </row>
    <row r="2538" spans="1:4" ht="11.25">
      <c r="A2538" s="1" t="s">
        <v>3371</v>
      </c>
      <c r="B2538" s="2">
        <v>-17.270016666666663</v>
      </c>
      <c r="C2538" s="2">
        <v>-105.00001666666667</v>
      </c>
      <c r="D2538" s="149" t="s">
        <v>3372</v>
      </c>
    </row>
    <row r="2539" spans="1:14" ht="11.25">
      <c r="A2539" s="1" t="s">
        <v>1314</v>
      </c>
      <c r="B2539" s="2">
        <v>-17.4</v>
      </c>
      <c r="C2539" s="2">
        <v>-128.35</v>
      </c>
      <c r="D2539" s="149" t="s">
        <v>1318</v>
      </c>
      <c r="E2539" s="2">
        <v>800</v>
      </c>
      <c r="F2539" s="2" t="s">
        <v>1315</v>
      </c>
      <c r="G2539" s="2" t="s">
        <v>1316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</row>
    <row r="2540" spans="1:4" ht="11.25">
      <c r="A2540" s="1" t="s">
        <v>3373</v>
      </c>
      <c r="B2540" s="2">
        <v>-24.980016666666668</v>
      </c>
      <c r="C2540" s="2">
        <v>-163.00001666666668</v>
      </c>
      <c r="D2540" s="149" t="s">
        <v>3374</v>
      </c>
    </row>
    <row r="2541" spans="1:4" ht="11.25">
      <c r="A2541" s="1" t="s">
        <v>3375</v>
      </c>
      <c r="B2541" s="2">
        <v>-38.42168333333334</v>
      </c>
      <c r="C2541" s="2">
        <v>-135.00001666666668</v>
      </c>
      <c r="D2541" s="149" t="s">
        <v>3376</v>
      </c>
    </row>
    <row r="2542" spans="1:4" ht="11.25">
      <c r="A2542" s="1" t="s">
        <v>3377</v>
      </c>
      <c r="B2542" s="2">
        <v>-37.17001666666667</v>
      </c>
      <c r="C2542" s="2">
        <v>-130.00001666666668</v>
      </c>
      <c r="D2542" s="149" t="s">
        <v>3378</v>
      </c>
    </row>
    <row r="2543" spans="1:4" ht="11.25">
      <c r="A2543" s="1" t="s">
        <v>3379</v>
      </c>
      <c r="B2543" s="2">
        <v>-26.473349999999996</v>
      </c>
      <c r="C2543" s="2">
        <v>-149.07668333333334</v>
      </c>
      <c r="D2543" s="149" t="s">
        <v>2692</v>
      </c>
    </row>
    <row r="2544" spans="1:4" ht="11.25">
      <c r="A2544" s="1" t="s">
        <v>2693</v>
      </c>
      <c r="B2544" s="2">
        <v>-28.490016666666666</v>
      </c>
      <c r="C2544" s="2">
        <v>-152.53668333333334</v>
      </c>
      <c r="D2544" s="149" t="s">
        <v>2694</v>
      </c>
    </row>
    <row r="2545" spans="1:4" ht="11.25">
      <c r="A2545" s="1" t="s">
        <v>2394</v>
      </c>
      <c r="B2545" s="2">
        <v>-25.965016666666667</v>
      </c>
      <c r="C2545" s="2">
        <v>-144.76335</v>
      </c>
      <c r="D2545" s="149" t="s">
        <v>2395</v>
      </c>
    </row>
    <row r="2546" spans="1:4" ht="11.25">
      <c r="A2546" s="1" t="s">
        <v>2396</v>
      </c>
      <c r="B2546" s="2">
        <v>-31.515016666666668</v>
      </c>
      <c r="C2546" s="2">
        <v>-145.35835</v>
      </c>
      <c r="D2546" s="149" t="s">
        <v>372</v>
      </c>
    </row>
    <row r="2547" spans="1:4" ht="11.25">
      <c r="A2547" s="1" t="s">
        <v>373</v>
      </c>
      <c r="B2547" s="2">
        <v>-21.588350000000002</v>
      </c>
      <c r="C2547" s="2">
        <v>-137.89168333333333</v>
      </c>
      <c r="D2547" s="149" t="s">
        <v>374</v>
      </c>
    </row>
    <row r="2548" spans="1:4" ht="11.25">
      <c r="A2548" s="1" t="s">
        <v>375</v>
      </c>
      <c r="B2548" s="2">
        <v>-12.000016666666665</v>
      </c>
      <c r="C2548" s="2">
        <v>-148.02001666666666</v>
      </c>
      <c r="D2548" s="149" t="s">
        <v>376</v>
      </c>
    </row>
    <row r="2549" spans="1:4" ht="11.25">
      <c r="A2549" s="1" t="s">
        <v>2728</v>
      </c>
      <c r="B2549" s="2">
        <v>-20.08335</v>
      </c>
      <c r="C2549" s="2">
        <v>-126.21501666666666</v>
      </c>
      <c r="D2549" s="149" t="s">
        <v>2729</v>
      </c>
    </row>
    <row r="2550" spans="1:4" ht="11.25">
      <c r="A2550" s="1" t="s">
        <v>2730</v>
      </c>
      <c r="B2550" s="2">
        <v>-28.951683333333335</v>
      </c>
      <c r="C2550" s="2">
        <v>-134.55835000000002</v>
      </c>
      <c r="D2550" s="149" t="s">
        <v>2731</v>
      </c>
    </row>
    <row r="2551" spans="1:4" ht="11.25">
      <c r="A2551" s="1" t="s">
        <v>2732</v>
      </c>
      <c r="B2551" s="2">
        <v>-23.97835</v>
      </c>
      <c r="C2551" s="2">
        <v>-120.91335000000001</v>
      </c>
      <c r="D2551" s="149" t="s">
        <v>2733</v>
      </c>
    </row>
    <row r="2552" spans="1:4" ht="11.25">
      <c r="A2552" s="1" t="s">
        <v>140</v>
      </c>
      <c r="B2552" s="2">
        <v>-10.605016666666666</v>
      </c>
      <c r="C2552" s="2">
        <v>-141.90834999999998</v>
      </c>
      <c r="D2552" s="149" t="s">
        <v>141</v>
      </c>
    </row>
    <row r="2553" spans="1:4" ht="11.25">
      <c r="A2553" s="1" t="s">
        <v>2734</v>
      </c>
      <c r="B2553" s="2">
        <v>-35.16335</v>
      </c>
      <c r="C2553" s="2">
        <v>-149.46168333333333</v>
      </c>
      <c r="D2553" s="149" t="s">
        <v>2735</v>
      </c>
    </row>
    <row r="2554" spans="1:4" ht="11.25">
      <c r="A2554" s="1" t="s">
        <v>1703</v>
      </c>
      <c r="B2554" s="2">
        <v>-28.483349999999998</v>
      </c>
      <c r="C2554" s="2">
        <v>-130.58335</v>
      </c>
      <c r="D2554" s="149" t="s">
        <v>5801</v>
      </c>
    </row>
    <row r="2555" spans="1:4" ht="11.25">
      <c r="A2555" s="1" t="s">
        <v>2736</v>
      </c>
      <c r="B2555" s="2">
        <v>-19.806683333333336</v>
      </c>
      <c r="C2555" s="2">
        <v>-146.90501666666668</v>
      </c>
      <c r="D2555" s="149" t="s">
        <v>2737</v>
      </c>
    </row>
    <row r="2556" spans="1:4" ht="11.25">
      <c r="A2556" s="1" t="s">
        <v>142</v>
      </c>
      <c r="B2556" s="2">
        <v>-16.404733333333336</v>
      </c>
      <c r="C2556" s="2">
        <v>-131.0066833333333</v>
      </c>
      <c r="D2556" s="149" t="s">
        <v>143</v>
      </c>
    </row>
    <row r="2557" spans="1:4" ht="11.25">
      <c r="A2557" s="1" t="s">
        <v>3196</v>
      </c>
      <c r="B2557" s="2">
        <v>-37.88334999999999</v>
      </c>
      <c r="C2557" s="2">
        <v>-144.41668333333334</v>
      </c>
      <c r="D2557" s="149" t="s">
        <v>289</v>
      </c>
    </row>
    <row r="2558" spans="1:4" ht="11.25">
      <c r="A2558" s="1" t="s">
        <v>2738</v>
      </c>
      <c r="B2558" s="2">
        <v>-27.18835</v>
      </c>
      <c r="C2558" s="2">
        <v>-152.75335</v>
      </c>
      <c r="D2558" s="149" t="s">
        <v>2130</v>
      </c>
    </row>
    <row r="2559" spans="1:4" ht="11.25">
      <c r="A2559" s="1" t="s">
        <v>3197</v>
      </c>
      <c r="B2559" s="2">
        <v>-33.88501666666667</v>
      </c>
      <c r="C2559" s="2">
        <v>-150.59168333333332</v>
      </c>
      <c r="D2559" s="149" t="s">
        <v>4448</v>
      </c>
    </row>
    <row r="2560" spans="1:4" ht="11.25">
      <c r="A2560" s="1" t="s">
        <v>3198</v>
      </c>
      <c r="B2560" s="2">
        <v>-35.05835</v>
      </c>
      <c r="C2560" s="2">
        <v>-147.72168333333332</v>
      </c>
      <c r="D2560" s="149" t="s">
        <v>4449</v>
      </c>
    </row>
    <row r="2561" spans="1:4" ht="11.25">
      <c r="A2561" s="1" t="s">
        <v>2131</v>
      </c>
      <c r="B2561" s="2">
        <v>-20.260016666666665</v>
      </c>
      <c r="C2561" s="2">
        <v>-121.22501666666666</v>
      </c>
      <c r="D2561" s="149" t="s">
        <v>2132</v>
      </c>
    </row>
    <row r="2562" spans="1:4" ht="11.25">
      <c r="A2562" s="1" t="s">
        <v>2133</v>
      </c>
      <c r="B2562" s="2">
        <v>-29.458350000000003</v>
      </c>
      <c r="C2562" s="2">
        <v>-120.49001666666666</v>
      </c>
      <c r="D2562" s="149" t="s">
        <v>6573</v>
      </c>
    </row>
    <row r="2563" spans="1:4" ht="11.25">
      <c r="A2563" s="1" t="s">
        <v>6574</v>
      </c>
      <c r="B2563" s="2">
        <v>-35.78001666666667</v>
      </c>
      <c r="C2563" s="2">
        <v>-158.08168333333336</v>
      </c>
      <c r="D2563" s="149" t="s">
        <v>390</v>
      </c>
    </row>
    <row r="2564" spans="1:4" ht="11.25">
      <c r="A2564" s="1" t="s">
        <v>3199</v>
      </c>
      <c r="B2564" s="2">
        <v>-35.83335</v>
      </c>
      <c r="C2564" s="2">
        <v>-147.24835000000002</v>
      </c>
      <c r="D2564" s="149" t="s">
        <v>4450</v>
      </c>
    </row>
    <row r="2565" spans="1:4" ht="11.25">
      <c r="A2565" s="1" t="s">
        <v>5898</v>
      </c>
      <c r="B2565" s="2">
        <v>-37.40835</v>
      </c>
      <c r="C2565" s="2">
        <v>-144.9766833333333</v>
      </c>
      <c r="D2565" s="149" t="s">
        <v>4451</v>
      </c>
    </row>
    <row r="2566" spans="1:4" ht="11.25">
      <c r="A2566" s="1" t="s">
        <v>5899</v>
      </c>
      <c r="B2566" s="2">
        <v>-32.675016666666664</v>
      </c>
      <c r="C2566" s="2">
        <v>-116.66668333333332</v>
      </c>
      <c r="D2566" s="149" t="s">
        <v>4452</v>
      </c>
    </row>
    <row r="2567" spans="1:4" ht="11.25">
      <c r="A2567" s="1" t="s">
        <v>391</v>
      </c>
      <c r="B2567" s="2">
        <v>-38.01668333333333</v>
      </c>
      <c r="C2567" s="2">
        <v>-145.31168333333332</v>
      </c>
      <c r="D2567" s="149" t="s">
        <v>392</v>
      </c>
    </row>
    <row r="2568" spans="1:4" ht="11.25">
      <c r="A2568" s="1" t="s">
        <v>393</v>
      </c>
      <c r="B2568" s="2">
        <v>-16.99668333333333</v>
      </c>
      <c r="C2568" s="2">
        <v>-128.19334999999998</v>
      </c>
      <c r="D2568" s="149" t="s">
        <v>394</v>
      </c>
    </row>
    <row r="2569" spans="1:4" ht="11.25">
      <c r="A2569" s="1" t="s">
        <v>395</v>
      </c>
      <c r="B2569" s="2">
        <v>-33.90668333333333</v>
      </c>
      <c r="C2569" s="2">
        <v>-154.11501666666666</v>
      </c>
      <c r="D2569" s="149" t="s">
        <v>396</v>
      </c>
    </row>
    <row r="2570" spans="1:4" ht="11.25">
      <c r="A2570" s="1" t="s">
        <v>5900</v>
      </c>
      <c r="B2570" s="2">
        <v>-31.150016666666666</v>
      </c>
      <c r="C2570" s="2">
        <v>-150.85834999999997</v>
      </c>
      <c r="D2570" s="149" t="s">
        <v>4453</v>
      </c>
    </row>
    <row r="2571" spans="1:4" ht="11.25">
      <c r="A2571" s="1" t="s">
        <v>5901</v>
      </c>
      <c r="B2571" s="2">
        <v>-16.665016666666666</v>
      </c>
      <c r="C2571" s="2">
        <v>-145.56668333333334</v>
      </c>
      <c r="D2571" s="149" t="s">
        <v>4454</v>
      </c>
    </row>
    <row r="2572" spans="1:4" ht="11.25">
      <c r="A2572" s="1" t="s">
        <v>397</v>
      </c>
      <c r="B2572" s="2">
        <v>-33.921683333333334</v>
      </c>
      <c r="C2572" s="2">
        <v>-150.4200166666667</v>
      </c>
      <c r="D2572" s="149" t="s">
        <v>398</v>
      </c>
    </row>
    <row r="2573" spans="1:4" ht="11.25">
      <c r="A2573" s="1" t="s">
        <v>144</v>
      </c>
      <c r="B2573" s="2">
        <v>-17.39251666666667</v>
      </c>
      <c r="C2573" s="2">
        <v>-131.12113333333332</v>
      </c>
      <c r="D2573" s="149" t="s">
        <v>145</v>
      </c>
    </row>
    <row r="2574" spans="1:4" ht="11.25">
      <c r="A2574" s="1" t="s">
        <v>146</v>
      </c>
      <c r="B2574" s="2">
        <v>-23.87418333333333</v>
      </c>
      <c r="C2574" s="2">
        <v>-134.02973333333335</v>
      </c>
      <c r="D2574" s="149" t="s">
        <v>3659</v>
      </c>
    </row>
    <row r="2575" spans="1:4" ht="11.25">
      <c r="A2575" s="1" t="s">
        <v>5902</v>
      </c>
      <c r="B2575" s="2">
        <v>-15.575016666666667</v>
      </c>
      <c r="C2575" s="2">
        <v>-131.04001666666667</v>
      </c>
      <c r="D2575" s="149" t="s">
        <v>4455</v>
      </c>
    </row>
    <row r="2576" spans="1:4" ht="11.25">
      <c r="A2576" s="1" t="s">
        <v>399</v>
      </c>
      <c r="B2576" s="2">
        <v>-36.798350000000006</v>
      </c>
      <c r="C2576" s="2">
        <v>-146.63001666666665</v>
      </c>
      <c r="D2576" s="149" t="s">
        <v>400</v>
      </c>
    </row>
    <row r="2577" spans="1:4" ht="11.25">
      <c r="A2577" s="1" t="s">
        <v>5903</v>
      </c>
      <c r="B2577" s="2">
        <v>-37.90001666666667</v>
      </c>
      <c r="C2577" s="2">
        <v>-144.64168333333333</v>
      </c>
      <c r="D2577" s="149" t="s">
        <v>4456</v>
      </c>
    </row>
    <row r="2578" spans="1:4" ht="11.25">
      <c r="A2578" s="1" t="s">
        <v>5904</v>
      </c>
      <c r="B2578" s="2">
        <v>-37.976683333333334</v>
      </c>
      <c r="C2578" s="2">
        <v>-144.68835</v>
      </c>
      <c r="D2578" s="149" t="s">
        <v>4457</v>
      </c>
    </row>
    <row r="2579" spans="1:4" ht="11.25">
      <c r="A2579" s="1" t="s">
        <v>5905</v>
      </c>
      <c r="B2579" s="2">
        <v>-31.53835</v>
      </c>
      <c r="C2579" s="2">
        <v>-150.82501666666667</v>
      </c>
      <c r="D2579" s="149" t="s">
        <v>4458</v>
      </c>
    </row>
    <row r="2580" spans="1:4" ht="11.25">
      <c r="A2580" s="1" t="s">
        <v>5906</v>
      </c>
      <c r="B2580" s="2">
        <v>-20.911683333333333</v>
      </c>
      <c r="C2580" s="2">
        <v>-117.11668333333333</v>
      </c>
      <c r="D2580" s="149" t="s">
        <v>7662</v>
      </c>
    </row>
    <row r="2581" spans="1:4" ht="11.25">
      <c r="A2581" s="1" t="s">
        <v>3660</v>
      </c>
      <c r="B2581" s="2">
        <v>-38.28751666666667</v>
      </c>
      <c r="C2581" s="2">
        <v>-142.45363333333333</v>
      </c>
      <c r="D2581" s="149" t="s">
        <v>3661</v>
      </c>
    </row>
    <row r="2582" spans="1:4" ht="11.25">
      <c r="A2582" s="1" t="s">
        <v>3662</v>
      </c>
      <c r="B2582" s="2">
        <v>-26.12806666666667</v>
      </c>
      <c r="C2582" s="2">
        <v>-126.57973333333334</v>
      </c>
      <c r="D2582" s="149" t="s">
        <v>3663</v>
      </c>
    </row>
    <row r="2583" spans="1:4" ht="11.25">
      <c r="A2583" s="1" t="s">
        <v>5907</v>
      </c>
      <c r="B2583" s="2">
        <v>-27.550016666666668</v>
      </c>
      <c r="C2583" s="2">
        <v>-151.85001666666665</v>
      </c>
      <c r="D2583" s="149" t="s">
        <v>7663</v>
      </c>
    </row>
    <row r="2584" spans="1:4" ht="11.25">
      <c r="A2584" s="1" t="s">
        <v>3664</v>
      </c>
      <c r="B2584" s="2">
        <v>-25.41085</v>
      </c>
      <c r="C2584" s="2">
        <v>-142.66335</v>
      </c>
      <c r="D2584" s="149" t="s">
        <v>3665</v>
      </c>
    </row>
    <row r="2585" spans="1:4" ht="11.25">
      <c r="A2585" s="1" t="s">
        <v>7398</v>
      </c>
      <c r="B2585" s="2">
        <v>-17.411666666666665</v>
      </c>
      <c r="C2585" s="2">
        <v>-124.9425</v>
      </c>
      <c r="D2585" s="149" t="s">
        <v>5172</v>
      </c>
    </row>
    <row r="2586" spans="1:4" ht="11.25">
      <c r="A2586" s="1" t="s">
        <v>5908</v>
      </c>
      <c r="B2586" s="2">
        <v>-19.600016666666665</v>
      </c>
      <c r="C2586" s="2">
        <v>-146.83335</v>
      </c>
      <c r="D2586" s="149" t="s">
        <v>2806</v>
      </c>
    </row>
    <row r="2587" spans="1:4" ht="11.25">
      <c r="A2587" s="1" t="s">
        <v>5909</v>
      </c>
      <c r="B2587" s="2">
        <v>-35.08335</v>
      </c>
      <c r="C2587" s="2">
        <v>-150.51668333333333</v>
      </c>
      <c r="D2587" s="149" t="s">
        <v>2116</v>
      </c>
    </row>
    <row r="2588" spans="1:4" ht="11.25">
      <c r="A2588" s="1" t="s">
        <v>5910</v>
      </c>
      <c r="B2588" s="2">
        <v>-31.900016666666666</v>
      </c>
      <c r="C2588" s="2">
        <v>-152.06668333333332</v>
      </c>
      <c r="D2588" s="149" t="s">
        <v>4790</v>
      </c>
    </row>
    <row r="2589" spans="1:4" ht="11.25">
      <c r="A2589" s="1" t="s">
        <v>401</v>
      </c>
      <c r="B2589" s="2">
        <v>-32.28501666666667</v>
      </c>
      <c r="C2589" s="2">
        <v>-148.14668333333333</v>
      </c>
      <c r="D2589" s="149" t="s">
        <v>402</v>
      </c>
    </row>
    <row r="2590" spans="1:4" ht="11.25">
      <c r="A2590" s="1" t="s">
        <v>403</v>
      </c>
      <c r="B2590" s="2">
        <v>-27.458350000000003</v>
      </c>
      <c r="C2590" s="2">
        <v>-153.69168333333332</v>
      </c>
      <c r="D2590" s="149" t="s">
        <v>6687</v>
      </c>
    </row>
    <row r="2591" spans="1:4" ht="11.25">
      <c r="A2591" s="1" t="s">
        <v>6688</v>
      </c>
      <c r="B2591" s="2">
        <v>-33.62001666666667</v>
      </c>
      <c r="C2591" s="2">
        <v>-137.67335</v>
      </c>
      <c r="D2591" s="149" t="s">
        <v>6689</v>
      </c>
    </row>
    <row r="2592" spans="1:4" ht="11.25">
      <c r="A2592" s="1" t="s">
        <v>5911</v>
      </c>
      <c r="B2592" s="2">
        <v>-39.50001666666667</v>
      </c>
      <c r="C2592" s="2">
        <v>-141.00001666666668</v>
      </c>
      <c r="D2592" s="149" t="s">
        <v>4791</v>
      </c>
    </row>
    <row r="2593" spans="1:4" ht="11.25">
      <c r="A2593" s="1" t="s">
        <v>6690</v>
      </c>
      <c r="B2593" s="2">
        <v>-12.000016666666665</v>
      </c>
      <c r="C2593" s="2">
        <v>-150.3000166666667</v>
      </c>
      <c r="D2593" s="149" t="s">
        <v>6691</v>
      </c>
    </row>
    <row r="2594" spans="1:4" ht="11.25">
      <c r="A2594" s="1" t="s">
        <v>5912</v>
      </c>
      <c r="B2594" s="2">
        <v>-31.358349999999998</v>
      </c>
      <c r="C2594" s="2">
        <v>-150.65001666666666</v>
      </c>
      <c r="D2594" s="149" t="s">
        <v>4792</v>
      </c>
    </row>
    <row r="2595" spans="1:4" ht="11.25">
      <c r="A2595" s="1" t="s">
        <v>5913</v>
      </c>
      <c r="B2595" s="2">
        <v>-27.468349999999997</v>
      </c>
      <c r="C2595" s="2">
        <v>-153.24168333333336</v>
      </c>
      <c r="D2595" s="149" t="s">
        <v>1738</v>
      </c>
    </row>
    <row r="2596" spans="1:4" ht="11.25">
      <c r="A2596" s="1" t="s">
        <v>5914</v>
      </c>
      <c r="B2596" s="2">
        <v>-38.66501666666666</v>
      </c>
      <c r="C2596" s="2">
        <v>-146.43835</v>
      </c>
      <c r="D2596" s="149" t="s">
        <v>1079</v>
      </c>
    </row>
    <row r="2597" spans="1:4" ht="11.25">
      <c r="A2597" s="1" t="s">
        <v>6692</v>
      </c>
      <c r="B2597" s="2">
        <v>-34.135016666666665</v>
      </c>
      <c r="C2597" s="2">
        <v>-150.30835000000002</v>
      </c>
      <c r="D2597" s="149" t="s">
        <v>6693</v>
      </c>
    </row>
    <row r="2598" spans="1:4" ht="11.25">
      <c r="A2598" s="1" t="s">
        <v>6694</v>
      </c>
      <c r="B2598" s="2">
        <v>-37.84001666666667</v>
      </c>
      <c r="C2598" s="2">
        <v>-143.97834999999998</v>
      </c>
      <c r="D2598" s="149" t="s">
        <v>6695</v>
      </c>
    </row>
    <row r="2599" spans="1:4" ht="11.25">
      <c r="A2599" s="1" t="s">
        <v>6696</v>
      </c>
      <c r="B2599" s="2">
        <v>-26.263350000000003</v>
      </c>
      <c r="C2599" s="2">
        <v>-128.9466833333333</v>
      </c>
      <c r="D2599" s="149" t="s">
        <v>858</v>
      </c>
    </row>
    <row r="2600" spans="1:4" ht="11.25">
      <c r="A2600" s="1" t="s">
        <v>5915</v>
      </c>
      <c r="B2600" s="2">
        <v>-19.12835</v>
      </c>
      <c r="C2600" s="2">
        <v>-146.77835</v>
      </c>
      <c r="D2600" s="149" t="s">
        <v>1080</v>
      </c>
    </row>
    <row r="2601" spans="1:4" ht="11.25">
      <c r="A2601" s="1" t="s">
        <v>5916</v>
      </c>
      <c r="B2601" s="2">
        <v>-37.830016666666666</v>
      </c>
      <c r="C2601" s="2">
        <v>-144.89668333333336</v>
      </c>
      <c r="D2601" s="149" t="s">
        <v>1081</v>
      </c>
    </row>
    <row r="2602" spans="1:4" ht="11.25">
      <c r="A2602" s="1" t="s">
        <v>859</v>
      </c>
      <c r="B2602" s="2">
        <v>-19.023349999999997</v>
      </c>
      <c r="C2602" s="2">
        <v>-145.19168333333334</v>
      </c>
      <c r="D2602" s="149" t="s">
        <v>1532</v>
      </c>
    </row>
    <row r="2603" spans="1:4" ht="11.25">
      <c r="A2603" s="1" t="s">
        <v>1533</v>
      </c>
      <c r="B2603" s="2">
        <v>-31.921683333333334</v>
      </c>
      <c r="C2603" s="2">
        <v>-115.70668333333333</v>
      </c>
      <c r="D2603" s="149" t="s">
        <v>1534</v>
      </c>
    </row>
    <row r="2604" spans="1:4" ht="11.25">
      <c r="A2604" s="1" t="s">
        <v>1535</v>
      </c>
      <c r="B2604" s="2">
        <v>-19.191683333333337</v>
      </c>
      <c r="C2604" s="2">
        <v>-147.01668333333333</v>
      </c>
      <c r="D2604" s="149" t="s">
        <v>2270</v>
      </c>
    </row>
    <row r="2605" spans="1:4" ht="11.25">
      <c r="A2605" s="1" t="s">
        <v>4825</v>
      </c>
      <c r="B2605" s="2">
        <v>-34.13668333333333</v>
      </c>
      <c r="C2605" s="2">
        <v>-150.99168333333333</v>
      </c>
      <c r="D2605" s="149" t="s">
        <v>4115</v>
      </c>
    </row>
    <row r="2606" spans="1:4" ht="11.25">
      <c r="A2606" s="1" t="s">
        <v>4826</v>
      </c>
      <c r="B2606" s="2">
        <v>-33.911683333333336</v>
      </c>
      <c r="C2606" s="2">
        <v>-150.94501666666667</v>
      </c>
      <c r="D2606" s="149" t="s">
        <v>4116</v>
      </c>
    </row>
    <row r="2607" spans="1:4" ht="11.25">
      <c r="A2607" s="1" t="s">
        <v>3666</v>
      </c>
      <c r="B2607" s="2">
        <v>-35.165850000000006</v>
      </c>
      <c r="C2607" s="2">
        <v>-147.4689</v>
      </c>
      <c r="D2607" s="149" t="s">
        <v>5271</v>
      </c>
    </row>
    <row r="2608" spans="1:4" ht="11.25">
      <c r="A2608" s="1" t="s">
        <v>4827</v>
      </c>
      <c r="B2608" s="2">
        <v>-30.11335</v>
      </c>
      <c r="C2608" s="2">
        <v>-153.20001666666667</v>
      </c>
      <c r="D2608" s="149" t="s">
        <v>4117</v>
      </c>
    </row>
    <row r="2609" spans="1:4" ht="11.25">
      <c r="A2609" s="1" t="s">
        <v>4828</v>
      </c>
      <c r="B2609" s="2">
        <v>-27.616683333333334</v>
      </c>
      <c r="C2609" s="2">
        <v>-128.78335</v>
      </c>
      <c r="D2609" s="149" t="s">
        <v>4118</v>
      </c>
    </row>
    <row r="2610" spans="1:4" ht="11.25">
      <c r="A2610" s="1" t="s">
        <v>5272</v>
      </c>
      <c r="B2610" s="2">
        <v>-35.163066666666666</v>
      </c>
      <c r="C2610" s="2">
        <v>-147.45556666666664</v>
      </c>
      <c r="D2610" s="149" t="s">
        <v>5271</v>
      </c>
    </row>
    <row r="2611" spans="1:4" ht="11.25">
      <c r="A2611" s="1" t="s">
        <v>4829</v>
      </c>
      <c r="B2611" s="2">
        <v>-28.916683333333335</v>
      </c>
      <c r="C2611" s="2">
        <v>-151.93335000000002</v>
      </c>
      <c r="D2611" s="149" t="s">
        <v>4119</v>
      </c>
    </row>
    <row r="2612" spans="1:4" ht="11.25">
      <c r="A2612" s="1" t="s">
        <v>5273</v>
      </c>
      <c r="B2612" s="2">
        <v>-36.4214</v>
      </c>
      <c r="C2612" s="2">
        <v>-146.30446666666668</v>
      </c>
      <c r="D2612" s="149" t="s">
        <v>5274</v>
      </c>
    </row>
    <row r="2613" spans="1:4" ht="11.25">
      <c r="A2613" s="1" t="s">
        <v>5275</v>
      </c>
      <c r="B2613" s="2">
        <v>-35.16556666666666</v>
      </c>
      <c r="C2613" s="2">
        <v>-147.4689</v>
      </c>
      <c r="D2613" s="149" t="s">
        <v>5271</v>
      </c>
    </row>
    <row r="2614" spans="1:4" ht="11.25">
      <c r="A2614" s="1" t="s">
        <v>2271</v>
      </c>
      <c r="B2614" s="2">
        <v>-33.98501666666666</v>
      </c>
      <c r="C2614" s="2">
        <v>-151.57835000000003</v>
      </c>
      <c r="D2614" s="149" t="s">
        <v>2272</v>
      </c>
    </row>
    <row r="2615" spans="1:4" ht="11.25">
      <c r="A2615" s="1" t="s">
        <v>5276</v>
      </c>
      <c r="B2615" s="2">
        <v>-33.05806666666667</v>
      </c>
      <c r="C2615" s="2">
        <v>-137.52418333333335</v>
      </c>
      <c r="D2615" s="149" t="s">
        <v>5277</v>
      </c>
    </row>
    <row r="2616" spans="1:4" ht="11.25">
      <c r="A2616" s="1" t="s">
        <v>4830</v>
      </c>
      <c r="B2616" s="2">
        <v>-38.10001666666666</v>
      </c>
      <c r="C2616" s="2">
        <v>-144.53334999999998</v>
      </c>
      <c r="D2616" s="149" t="s">
        <v>4120</v>
      </c>
    </row>
    <row r="2617" spans="1:4" ht="11.25">
      <c r="A2617" s="1" t="s">
        <v>2273</v>
      </c>
      <c r="B2617" s="2">
        <v>-29.171683333333334</v>
      </c>
      <c r="C2617" s="2">
        <v>-152.75501666666668</v>
      </c>
      <c r="D2617" s="149" t="s">
        <v>2274</v>
      </c>
    </row>
    <row r="2618" spans="1:4" ht="11.25">
      <c r="A2618" s="1" t="s">
        <v>4831</v>
      </c>
      <c r="B2618" s="2">
        <v>-20.83335</v>
      </c>
      <c r="C2618" s="2">
        <v>-117.83335000000001</v>
      </c>
      <c r="D2618" s="149" t="s">
        <v>4121</v>
      </c>
    </row>
    <row r="2619" spans="1:4" ht="11.25">
      <c r="A2619" s="1" t="s">
        <v>7263</v>
      </c>
      <c r="B2619" s="2">
        <v>-34.36001666666666</v>
      </c>
      <c r="C2619" s="2">
        <v>-138.28835</v>
      </c>
      <c r="D2619" s="149" t="s">
        <v>4122</v>
      </c>
    </row>
    <row r="2620" spans="1:4" ht="11.25">
      <c r="A2620" s="1" t="s">
        <v>7264</v>
      </c>
      <c r="B2620" s="2">
        <v>-21.483349999999998</v>
      </c>
      <c r="C2620" s="2">
        <v>-143.60001666666665</v>
      </c>
      <c r="D2620" s="149" t="s">
        <v>4123</v>
      </c>
    </row>
    <row r="2621" spans="1:4" ht="11.25">
      <c r="A2621" s="1" t="s">
        <v>2275</v>
      </c>
      <c r="B2621" s="2">
        <v>-28.255016666666663</v>
      </c>
      <c r="C2621" s="2">
        <v>-151.96168333333333</v>
      </c>
      <c r="D2621" s="149" t="s">
        <v>576</v>
      </c>
    </row>
    <row r="2622" spans="1:4" ht="11.25">
      <c r="A2622" s="1" t="s">
        <v>577</v>
      </c>
      <c r="B2622" s="2">
        <v>-27.793349999999997</v>
      </c>
      <c r="C2622" s="2">
        <v>-152.17835</v>
      </c>
      <c r="D2622" s="149" t="s">
        <v>578</v>
      </c>
    </row>
    <row r="2623" spans="1:4" ht="11.25">
      <c r="A2623" s="1" t="s">
        <v>7265</v>
      </c>
      <c r="B2623" s="2">
        <v>-31.15835</v>
      </c>
      <c r="C2623" s="2">
        <v>-150.81668333333334</v>
      </c>
      <c r="D2623" s="149" t="s">
        <v>4124</v>
      </c>
    </row>
    <row r="2624" spans="1:4" ht="11.25">
      <c r="A2624" s="1" t="s">
        <v>579</v>
      </c>
      <c r="B2624" s="2">
        <v>-32.606683333333336</v>
      </c>
      <c r="C2624" s="2">
        <v>-117.32501666666666</v>
      </c>
      <c r="D2624" s="149" t="s">
        <v>580</v>
      </c>
    </row>
    <row r="2625" spans="1:4" ht="11.25">
      <c r="A2625" s="1" t="s">
        <v>7266</v>
      </c>
      <c r="B2625" s="2">
        <v>-12.505016666666668</v>
      </c>
      <c r="C2625" s="2">
        <v>-130.86001666666667</v>
      </c>
      <c r="D2625" s="149" t="s">
        <v>190</v>
      </c>
    </row>
    <row r="2626" spans="1:4" ht="11.25">
      <c r="A2626" s="1" t="s">
        <v>581</v>
      </c>
      <c r="B2626" s="2">
        <v>-37.55001666666667</v>
      </c>
      <c r="C2626" s="2">
        <v>-144.68501666666668</v>
      </c>
      <c r="D2626" s="149" t="s">
        <v>5154</v>
      </c>
    </row>
    <row r="2627" spans="1:4" ht="11.25">
      <c r="A2627" s="1" t="s">
        <v>7267</v>
      </c>
      <c r="B2627" s="2">
        <v>-15.283349999999999</v>
      </c>
      <c r="C2627" s="2">
        <v>-131.56501666666668</v>
      </c>
      <c r="D2627" s="149" t="s">
        <v>191</v>
      </c>
    </row>
    <row r="2628" spans="1:4" ht="11.25">
      <c r="A2628" s="1" t="s">
        <v>5155</v>
      </c>
      <c r="B2628" s="2">
        <v>-25.396683333333332</v>
      </c>
      <c r="C2628" s="2">
        <v>-137.98335</v>
      </c>
      <c r="D2628" s="149" t="s">
        <v>5156</v>
      </c>
    </row>
    <row r="2629" spans="1:4" ht="11.25">
      <c r="A2629" s="1" t="s">
        <v>5157</v>
      </c>
      <c r="B2629" s="2">
        <v>-32.783350000000006</v>
      </c>
      <c r="C2629" s="2">
        <v>-145.8950166666667</v>
      </c>
      <c r="D2629" s="149" t="s">
        <v>5158</v>
      </c>
    </row>
    <row r="2630" spans="1:4" ht="11.25">
      <c r="A2630" s="1" t="s">
        <v>5159</v>
      </c>
      <c r="B2630" s="2">
        <v>-34.51501666666667</v>
      </c>
      <c r="C2630" s="2">
        <v>-136.78168333333332</v>
      </c>
      <c r="D2630" s="149" t="s">
        <v>5160</v>
      </c>
    </row>
    <row r="2631" spans="1:4" ht="11.25">
      <c r="A2631" s="1" t="s">
        <v>5161</v>
      </c>
      <c r="B2631" s="2">
        <v>-27.283350000000002</v>
      </c>
      <c r="C2631" s="2">
        <v>-152.65668333333335</v>
      </c>
      <c r="D2631" s="149" t="s">
        <v>5162</v>
      </c>
    </row>
    <row r="2632" spans="1:4" ht="11.25">
      <c r="A2632" s="1" t="s">
        <v>5163</v>
      </c>
      <c r="B2632" s="2">
        <v>-31.36668333333333</v>
      </c>
      <c r="C2632" s="2">
        <v>-136.32835</v>
      </c>
      <c r="D2632" s="149" t="s">
        <v>5164</v>
      </c>
    </row>
    <row r="2633" spans="1:4" ht="11.25">
      <c r="A2633" s="1" t="s">
        <v>5165</v>
      </c>
      <c r="B2633" s="2">
        <v>-19.575016666666663</v>
      </c>
      <c r="C2633" s="2">
        <v>-145.20835</v>
      </c>
      <c r="D2633" s="149" t="s">
        <v>5166</v>
      </c>
    </row>
    <row r="2634" spans="1:4" ht="11.25">
      <c r="A2634" s="1" t="s">
        <v>5167</v>
      </c>
      <c r="B2634" s="2">
        <v>-27.198349999999998</v>
      </c>
      <c r="C2634" s="2">
        <v>-153.23501666666667</v>
      </c>
      <c r="D2634" s="149" t="s">
        <v>5168</v>
      </c>
    </row>
    <row r="2635" spans="1:4" ht="11.25">
      <c r="A2635" s="1" t="s">
        <v>7268</v>
      </c>
      <c r="B2635" s="2">
        <v>-21.100016666666665</v>
      </c>
      <c r="C2635" s="2">
        <v>-129.05001666666666</v>
      </c>
      <c r="D2635" s="149" t="s">
        <v>192</v>
      </c>
    </row>
    <row r="2636" spans="1:4" ht="11.25">
      <c r="A2636" s="1" t="s">
        <v>5169</v>
      </c>
      <c r="B2636" s="2">
        <v>-27.67335</v>
      </c>
      <c r="C2636" s="2">
        <v>-153.04835</v>
      </c>
      <c r="D2636" s="149" t="s">
        <v>5170</v>
      </c>
    </row>
    <row r="2637" spans="1:4" ht="11.25">
      <c r="A2637" s="1" t="s">
        <v>5278</v>
      </c>
      <c r="B2637" s="2">
        <v>-35.25723333333333</v>
      </c>
      <c r="C2637" s="2">
        <v>-148.66029999999998</v>
      </c>
      <c r="D2637" s="149" t="s">
        <v>5279</v>
      </c>
    </row>
    <row r="2638" spans="1:4" ht="11.25">
      <c r="A2638" s="1" t="s">
        <v>5280</v>
      </c>
      <c r="B2638" s="2">
        <v>-35.26056666666667</v>
      </c>
      <c r="C2638" s="2">
        <v>-148.66751666666667</v>
      </c>
      <c r="D2638" s="149" t="s">
        <v>5279</v>
      </c>
    </row>
    <row r="2639" spans="1:4" ht="11.25">
      <c r="A2639" s="1" t="s">
        <v>5281</v>
      </c>
      <c r="B2639" s="2">
        <v>-36.31946666666666</v>
      </c>
      <c r="C2639" s="2">
        <v>-142.4114</v>
      </c>
      <c r="D2639" s="149" t="s">
        <v>5282</v>
      </c>
    </row>
    <row r="2640" spans="1:4" ht="11.25">
      <c r="A2640" s="1" t="s">
        <v>7269</v>
      </c>
      <c r="B2640" s="2">
        <v>-21.163349999999998</v>
      </c>
      <c r="C2640" s="2">
        <v>-149.06335</v>
      </c>
      <c r="D2640" s="149" t="s">
        <v>193</v>
      </c>
    </row>
    <row r="2641" spans="1:4" ht="11.25">
      <c r="A2641" s="1" t="s">
        <v>5283</v>
      </c>
      <c r="B2641" s="2">
        <v>-35.561683333333335</v>
      </c>
      <c r="C2641" s="2">
        <v>-149.17806666666667</v>
      </c>
      <c r="D2641" s="149" t="s">
        <v>5284</v>
      </c>
    </row>
    <row r="2642" spans="1:4" ht="11.25">
      <c r="A2642" s="1" t="s">
        <v>5285</v>
      </c>
      <c r="B2642" s="2">
        <v>-35.56418333333333</v>
      </c>
      <c r="C2642" s="2">
        <v>-149.17751666666663</v>
      </c>
      <c r="D2642" s="149" t="s">
        <v>5284</v>
      </c>
    </row>
    <row r="2643" spans="1:4" ht="11.25">
      <c r="A2643" s="1" t="s">
        <v>5286</v>
      </c>
      <c r="B2643" s="2">
        <v>-30.02723333333333</v>
      </c>
      <c r="C2643" s="2">
        <v>-148.12390000000002</v>
      </c>
      <c r="D2643" s="149" t="s">
        <v>5287</v>
      </c>
    </row>
    <row r="2644" spans="1:4" ht="11.25">
      <c r="A2644" s="1" t="s">
        <v>5288</v>
      </c>
      <c r="B2644" s="2">
        <v>-30.02863333333333</v>
      </c>
      <c r="C2644" s="2">
        <v>-148.12835</v>
      </c>
      <c r="D2644" s="149" t="s">
        <v>5287</v>
      </c>
    </row>
    <row r="2645" spans="1:4" ht="11.25">
      <c r="A2645" s="1" t="s">
        <v>5289</v>
      </c>
      <c r="B2645" s="2">
        <v>-32.80335</v>
      </c>
      <c r="C2645" s="2">
        <v>-151.8289</v>
      </c>
      <c r="D2645" s="149" t="s">
        <v>4087</v>
      </c>
    </row>
    <row r="2646" spans="1:4" ht="11.25">
      <c r="A2646" s="1" t="s">
        <v>5290</v>
      </c>
      <c r="B2646" s="2">
        <v>-32.79696666666667</v>
      </c>
      <c r="C2646" s="2">
        <v>-151.83335</v>
      </c>
      <c r="D2646" s="149" t="s">
        <v>4087</v>
      </c>
    </row>
    <row r="2647" spans="1:4" ht="11.25">
      <c r="A2647" s="1" t="s">
        <v>7270</v>
      </c>
      <c r="B2647" s="2">
        <v>-23.900016666666666</v>
      </c>
      <c r="C2647" s="2">
        <v>-144.43335</v>
      </c>
      <c r="D2647" s="149" t="s">
        <v>194</v>
      </c>
    </row>
    <row r="2648" spans="1:4" ht="11.25">
      <c r="A2648" s="1" t="s">
        <v>5291</v>
      </c>
      <c r="B2648" s="2">
        <v>-26.62473333333333</v>
      </c>
      <c r="C2648" s="2">
        <v>-120.22001666666665</v>
      </c>
      <c r="D2648" s="149" t="s">
        <v>5292</v>
      </c>
    </row>
    <row r="2649" spans="1:4" ht="11.25">
      <c r="A2649" s="1" t="s">
        <v>7271</v>
      </c>
      <c r="B2649" s="2">
        <v>-26.583350000000003</v>
      </c>
      <c r="C2649" s="2">
        <v>-149.18335</v>
      </c>
      <c r="D2649" s="149" t="s">
        <v>458</v>
      </c>
    </row>
    <row r="2650" spans="1:4" ht="11.25">
      <c r="A2650" s="1" t="s">
        <v>5293</v>
      </c>
      <c r="B2650" s="2">
        <v>-32.75501666666666</v>
      </c>
      <c r="C2650" s="2">
        <v>-151.5328</v>
      </c>
      <c r="D2650" s="149" t="s">
        <v>5294</v>
      </c>
    </row>
    <row r="2651" spans="1:4" ht="11.25">
      <c r="A2651" s="1" t="s">
        <v>5295</v>
      </c>
      <c r="B2651" s="2">
        <v>-32.75501666666666</v>
      </c>
      <c r="C2651" s="2">
        <v>-151.53196666666665</v>
      </c>
      <c r="D2651" s="149" t="s">
        <v>5294</v>
      </c>
    </row>
    <row r="2652" spans="1:4" ht="11.25">
      <c r="A2652" s="1" t="s">
        <v>3099</v>
      </c>
      <c r="B2652" s="2">
        <v>-36.04168333333334</v>
      </c>
      <c r="C2652" s="2">
        <v>-147.26334999999997</v>
      </c>
      <c r="D2652" s="149" t="s">
        <v>459</v>
      </c>
    </row>
    <row r="2653" spans="1:4" ht="11.25">
      <c r="A2653" s="1" t="s">
        <v>3100</v>
      </c>
      <c r="B2653" s="2">
        <v>-32.141683333333326</v>
      </c>
      <c r="C2653" s="2">
        <v>-115.73335</v>
      </c>
      <c r="D2653" s="149" t="s">
        <v>460</v>
      </c>
    </row>
    <row r="2654" spans="1:4" ht="11.25">
      <c r="A2654" s="1" t="s">
        <v>3101</v>
      </c>
      <c r="B2654" s="2">
        <v>-27.916683333333335</v>
      </c>
      <c r="C2654" s="2">
        <v>-149.71668333333335</v>
      </c>
      <c r="D2654" s="149" t="s">
        <v>461</v>
      </c>
    </row>
    <row r="2655" spans="1:4" ht="11.25">
      <c r="A2655" s="1" t="s">
        <v>3102</v>
      </c>
      <c r="B2655" s="2">
        <v>-37.87001666666667</v>
      </c>
      <c r="C2655" s="2">
        <v>-144.91168333333334</v>
      </c>
      <c r="D2655" s="149" t="s">
        <v>462</v>
      </c>
    </row>
    <row r="2656" spans="1:4" ht="11.25">
      <c r="A2656" s="1" t="s">
        <v>3103</v>
      </c>
      <c r="B2656" s="2">
        <v>-27.575016666666663</v>
      </c>
      <c r="C2656" s="2">
        <v>-152.94501666666667</v>
      </c>
      <c r="D2656" s="149" t="s">
        <v>463</v>
      </c>
    </row>
    <row r="2657" spans="1:4" ht="11.25">
      <c r="A2657" s="1" t="s">
        <v>6931</v>
      </c>
      <c r="B2657" s="2">
        <v>-13.733349999999998</v>
      </c>
      <c r="C2657" s="2">
        <v>-141.58335</v>
      </c>
      <c r="D2657" s="149" t="s">
        <v>464</v>
      </c>
    </row>
    <row r="2658" spans="1:4" ht="11.25">
      <c r="A2658" s="1" t="s">
        <v>5171</v>
      </c>
      <c r="B2658" s="2">
        <v>-27.556683333333332</v>
      </c>
      <c r="C2658" s="2">
        <v>-152.4200166666667</v>
      </c>
      <c r="D2658" s="149" t="s">
        <v>6784</v>
      </c>
    </row>
    <row r="2659" spans="1:4" ht="11.25">
      <c r="A2659" s="1" t="s">
        <v>6785</v>
      </c>
      <c r="B2659" s="2">
        <v>-28.918350000000004</v>
      </c>
      <c r="C2659" s="2">
        <v>-155.3600166666667</v>
      </c>
      <c r="D2659" s="149" t="s">
        <v>6786</v>
      </c>
    </row>
    <row r="2660" spans="1:4" ht="11.25">
      <c r="A2660" s="1" t="s">
        <v>6932</v>
      </c>
      <c r="B2660" s="2">
        <v>-35.01668333333333</v>
      </c>
      <c r="C2660" s="2">
        <v>-150.66668333333334</v>
      </c>
      <c r="D2660" s="149" t="s">
        <v>465</v>
      </c>
    </row>
    <row r="2661" spans="1:4" ht="11.25">
      <c r="A2661" s="1" t="s">
        <v>6787</v>
      </c>
      <c r="B2661" s="2">
        <v>-35.48168333333333</v>
      </c>
      <c r="C2661" s="2">
        <v>-148.20835</v>
      </c>
      <c r="D2661" s="149" t="s">
        <v>6788</v>
      </c>
    </row>
    <row r="2662" spans="1:4" ht="11.25">
      <c r="A2662" s="1" t="s">
        <v>5174</v>
      </c>
      <c r="B2662" s="2">
        <v>-19.1737</v>
      </c>
      <c r="C2662" s="2">
        <v>-127.7944</v>
      </c>
      <c r="D2662" s="149" t="s">
        <v>5173</v>
      </c>
    </row>
    <row r="2663" spans="1:4" ht="11.25">
      <c r="A2663" s="1" t="s">
        <v>5296</v>
      </c>
      <c r="B2663" s="2">
        <v>-34.55806666666667</v>
      </c>
      <c r="C2663" s="2">
        <v>-150.79113333333333</v>
      </c>
      <c r="D2663" s="149" t="s">
        <v>5297</v>
      </c>
    </row>
    <row r="2664" spans="1:4" ht="11.25">
      <c r="A2664" s="1" t="s">
        <v>6789</v>
      </c>
      <c r="B2664" s="2">
        <v>-37.720016666666666</v>
      </c>
      <c r="C2664" s="2">
        <v>-145.25334999999998</v>
      </c>
      <c r="D2664" s="149" t="s">
        <v>6790</v>
      </c>
    </row>
    <row r="2665" spans="1:4" ht="11.25">
      <c r="A2665" s="1" t="s">
        <v>5298</v>
      </c>
      <c r="B2665" s="2">
        <v>-38.472516666666664</v>
      </c>
      <c r="C2665" s="2">
        <v>-145.62446666666668</v>
      </c>
      <c r="D2665" s="149" t="s">
        <v>5299</v>
      </c>
    </row>
    <row r="2666" spans="1:4" ht="11.25">
      <c r="A2666" s="1" t="s">
        <v>5300</v>
      </c>
      <c r="B2666" s="2">
        <v>-38.471133333333334</v>
      </c>
      <c r="C2666" s="2">
        <v>-145.62335</v>
      </c>
      <c r="D2666" s="149" t="s">
        <v>5299</v>
      </c>
    </row>
    <row r="2667" spans="1:4" ht="11.25">
      <c r="A2667" s="1" t="s">
        <v>6791</v>
      </c>
      <c r="B2667" s="2">
        <v>-24.810016666666666</v>
      </c>
      <c r="C2667" s="2">
        <v>-118.10835</v>
      </c>
      <c r="D2667" s="149" t="s">
        <v>6205</v>
      </c>
    </row>
    <row r="2668" spans="1:4" ht="11.25">
      <c r="A2668" s="1" t="s">
        <v>4196</v>
      </c>
      <c r="B2668" s="2">
        <v>-12.281683333333334</v>
      </c>
      <c r="C2668" s="2">
        <v>-132.26001666666667</v>
      </c>
      <c r="D2668" s="149" t="s">
        <v>4197</v>
      </c>
    </row>
    <row r="2669" spans="1:4" ht="11.25">
      <c r="A2669" s="1" t="s">
        <v>4198</v>
      </c>
      <c r="B2669" s="2">
        <v>-31.85835</v>
      </c>
      <c r="C2669" s="2">
        <v>-115.81501666666665</v>
      </c>
      <c r="D2669" s="149" t="s">
        <v>4199</v>
      </c>
    </row>
    <row r="2670" spans="1:4" ht="11.25">
      <c r="A2670" s="1" t="s">
        <v>23</v>
      </c>
      <c r="B2670" s="2">
        <v>-35.55835</v>
      </c>
      <c r="C2670" s="2">
        <v>-162.29668333333333</v>
      </c>
      <c r="D2670" s="149" t="s">
        <v>24</v>
      </c>
    </row>
    <row r="2671" spans="1:4" ht="11.25">
      <c r="A2671" s="1" t="s">
        <v>25</v>
      </c>
      <c r="B2671" s="2">
        <v>-31.75335</v>
      </c>
      <c r="C2671" s="2">
        <v>-116.07835</v>
      </c>
      <c r="D2671" s="149" t="s">
        <v>26</v>
      </c>
    </row>
    <row r="2672" spans="1:4" ht="11.25">
      <c r="A2672" s="1" t="s">
        <v>6933</v>
      </c>
      <c r="B2672" s="2">
        <v>-37.99668333333334</v>
      </c>
      <c r="C2672" s="2">
        <v>-145.10001666666668</v>
      </c>
      <c r="D2672" s="149" t="s">
        <v>4417</v>
      </c>
    </row>
    <row r="2673" spans="1:4" ht="11.25">
      <c r="A2673" s="1" t="s">
        <v>6934</v>
      </c>
      <c r="B2673" s="2">
        <v>-25.116683333333334</v>
      </c>
      <c r="C2673" s="2">
        <v>-152.56668333333334</v>
      </c>
      <c r="D2673" s="149" t="s">
        <v>4418</v>
      </c>
    </row>
    <row r="2674" spans="1:4" ht="11.25">
      <c r="A2674" s="1" t="s">
        <v>5301</v>
      </c>
      <c r="B2674" s="2">
        <v>-12.67335</v>
      </c>
      <c r="C2674" s="2">
        <v>-141.92251666666664</v>
      </c>
      <c r="D2674" s="149" t="s">
        <v>5302</v>
      </c>
    </row>
    <row r="2675" spans="1:4" ht="11.25">
      <c r="A2675" s="1" t="s">
        <v>6935</v>
      </c>
      <c r="B2675" s="2">
        <v>-34.98335</v>
      </c>
      <c r="C2675" s="2">
        <v>-116.73335</v>
      </c>
      <c r="D2675" s="149" t="s">
        <v>4419</v>
      </c>
    </row>
    <row r="2676" spans="1:4" ht="11.25">
      <c r="A2676" s="1" t="s">
        <v>5303</v>
      </c>
      <c r="B2676" s="2">
        <v>-12.661683333333333</v>
      </c>
      <c r="C2676" s="2">
        <v>-141.89890000000003</v>
      </c>
      <c r="D2676" s="149" t="s">
        <v>5302</v>
      </c>
    </row>
    <row r="2677" spans="1:4" ht="11.25">
      <c r="A2677" s="1" t="s">
        <v>6293</v>
      </c>
      <c r="B2677" s="2">
        <v>-12.67335</v>
      </c>
      <c r="C2677" s="2">
        <v>-141.92251666666664</v>
      </c>
      <c r="D2677" s="149" t="s">
        <v>5302</v>
      </c>
    </row>
    <row r="2678" spans="1:4" ht="11.25">
      <c r="A2678" s="1" t="s">
        <v>6936</v>
      </c>
      <c r="B2678" s="2">
        <v>-37.75001666666667</v>
      </c>
      <c r="C2678" s="2">
        <v>-145.20835</v>
      </c>
      <c r="D2678" s="149" t="s">
        <v>4420</v>
      </c>
    </row>
    <row r="2679" spans="1:4" ht="11.25">
      <c r="A2679" s="1" t="s">
        <v>6937</v>
      </c>
      <c r="B2679" s="2">
        <v>-27.07835</v>
      </c>
      <c r="C2679" s="2">
        <v>-153.20334999999997</v>
      </c>
      <c r="D2679" s="149" t="s">
        <v>4421</v>
      </c>
    </row>
    <row r="2680" spans="1:4" ht="11.25">
      <c r="A2680" s="1" t="s">
        <v>6938</v>
      </c>
      <c r="B2680" s="2">
        <v>-32.84168333333333</v>
      </c>
      <c r="C2680" s="2">
        <v>-115.91668333333334</v>
      </c>
      <c r="D2680" s="149" t="s">
        <v>5955</v>
      </c>
    </row>
    <row r="2681" spans="1:4" ht="11.25">
      <c r="A2681" s="1" t="s">
        <v>6294</v>
      </c>
      <c r="B2681" s="2">
        <v>-31.14335</v>
      </c>
      <c r="C2681" s="2">
        <v>-136.80835</v>
      </c>
      <c r="D2681" s="149" t="s">
        <v>6295</v>
      </c>
    </row>
    <row r="2682" spans="1:4" ht="11.25">
      <c r="A2682" s="1" t="s">
        <v>6939</v>
      </c>
      <c r="B2682" s="2">
        <v>-33.93335</v>
      </c>
      <c r="C2682" s="2">
        <v>-137.63335</v>
      </c>
      <c r="D2682" s="149" t="s">
        <v>5956</v>
      </c>
    </row>
    <row r="2683" spans="1:14" ht="11.25">
      <c r="A2683" s="1" t="s">
        <v>5057</v>
      </c>
      <c r="B2683" s="2">
        <v>-8.75</v>
      </c>
      <c r="C2683" s="2">
        <v>-115.16666666666667</v>
      </c>
      <c r="D2683" s="149" t="s">
        <v>5058</v>
      </c>
      <c r="E2683" s="2">
        <v>13</v>
      </c>
      <c r="F2683" s="2" t="s">
        <v>6178</v>
      </c>
      <c r="G2683" s="2" t="s">
        <v>6178</v>
      </c>
      <c r="H2683" s="2" t="s">
        <v>6178</v>
      </c>
      <c r="I2683" s="2" t="s">
        <v>6178</v>
      </c>
      <c r="J2683" s="2" t="s">
        <v>6178</v>
      </c>
      <c r="K2683" s="2" t="s">
        <v>6178</v>
      </c>
      <c r="L2683" s="2" t="s">
        <v>6178</v>
      </c>
      <c r="M2683" s="2" t="s">
        <v>6178</v>
      </c>
      <c r="N2683" s="2" t="s">
        <v>6178</v>
      </c>
    </row>
    <row r="2684" spans="1:4" ht="11.25">
      <c r="A2684" s="1" t="s">
        <v>6940</v>
      </c>
      <c r="B2684" s="2">
        <v>-12.550016666666666</v>
      </c>
      <c r="C2684" s="2">
        <v>-130.78834999999998</v>
      </c>
      <c r="D2684" s="149" t="s">
        <v>5957</v>
      </c>
    </row>
    <row r="2685" spans="1:4" ht="11.25">
      <c r="A2685" s="1" t="s">
        <v>6941</v>
      </c>
      <c r="B2685" s="2">
        <v>-41.60335</v>
      </c>
      <c r="C2685" s="2">
        <v>-147.02835</v>
      </c>
      <c r="D2685" s="149" t="s">
        <v>5958</v>
      </c>
    </row>
    <row r="2686" spans="1:4" ht="11.25">
      <c r="A2686" s="1" t="s">
        <v>6942</v>
      </c>
      <c r="B2686" s="2">
        <v>-33.80335</v>
      </c>
      <c r="C2686" s="2">
        <v>-150.9866833333333</v>
      </c>
      <c r="D2686" s="149" t="s">
        <v>5959</v>
      </c>
    </row>
    <row r="2687" spans="1:4" ht="11.25">
      <c r="A2687" s="1" t="s">
        <v>6943</v>
      </c>
      <c r="B2687" s="2">
        <v>-21.500016666666667</v>
      </c>
      <c r="C2687" s="2">
        <v>-142.83335</v>
      </c>
      <c r="D2687" s="149" t="s">
        <v>5960</v>
      </c>
    </row>
    <row r="2688" spans="1:4" ht="11.25">
      <c r="A2688" s="1" t="s">
        <v>6944</v>
      </c>
      <c r="B2688" s="2">
        <v>-41.34501666666666</v>
      </c>
      <c r="C2688" s="2">
        <v>-146.7750166666667</v>
      </c>
      <c r="D2688" s="149" t="s">
        <v>5961</v>
      </c>
    </row>
    <row r="2689" spans="1:4" ht="11.25">
      <c r="A2689" s="1" t="s">
        <v>6296</v>
      </c>
      <c r="B2689" s="2">
        <v>-22.3653</v>
      </c>
      <c r="C2689" s="2">
        <v>-143.0839</v>
      </c>
      <c r="D2689" s="149" t="s">
        <v>6297</v>
      </c>
    </row>
    <row r="2690" spans="1:4" ht="11.25">
      <c r="A2690" s="1" t="s">
        <v>6945</v>
      </c>
      <c r="B2690" s="2">
        <v>-37.51668333333333</v>
      </c>
      <c r="C2690" s="2">
        <v>-145.11668333333333</v>
      </c>
      <c r="D2690" s="149" t="s">
        <v>5962</v>
      </c>
    </row>
    <row r="2691" spans="1:4" ht="11.25">
      <c r="A2691" s="1" t="s">
        <v>6946</v>
      </c>
      <c r="B2691" s="2">
        <v>-31.766683333333333</v>
      </c>
      <c r="C2691" s="2">
        <v>-116.37668333333333</v>
      </c>
      <c r="D2691" s="149" t="s">
        <v>2649</v>
      </c>
    </row>
    <row r="2692" spans="1:4" ht="11.25">
      <c r="A2692" s="1" t="s">
        <v>6947</v>
      </c>
      <c r="B2692" s="2">
        <v>-27.03001666666667</v>
      </c>
      <c r="C2692" s="2">
        <v>-151.80835</v>
      </c>
      <c r="D2692" s="149" t="s">
        <v>2650</v>
      </c>
    </row>
    <row r="2693" spans="1:4" ht="11.25">
      <c r="A2693" s="1" t="s">
        <v>6298</v>
      </c>
      <c r="B2693" s="2">
        <v>-33.935566666666666</v>
      </c>
      <c r="C2693" s="2">
        <v>-147.19001666666668</v>
      </c>
      <c r="D2693" s="149" t="s">
        <v>1928</v>
      </c>
    </row>
    <row r="2694" spans="1:4" ht="11.25">
      <c r="A2694" s="1" t="s">
        <v>6948</v>
      </c>
      <c r="B2694" s="2">
        <v>-24.41668333333333</v>
      </c>
      <c r="C2694" s="2">
        <v>-148.05001666666666</v>
      </c>
      <c r="D2694" s="149" t="s">
        <v>2651</v>
      </c>
    </row>
    <row r="2695" spans="1:4" ht="11.25">
      <c r="A2695" s="1" t="s">
        <v>27</v>
      </c>
      <c r="B2695" s="2">
        <v>-13.630016666666666</v>
      </c>
      <c r="C2695" s="2">
        <v>-130.31334999999999</v>
      </c>
      <c r="D2695" s="149" t="s">
        <v>28</v>
      </c>
    </row>
    <row r="2696" spans="1:4" ht="11.25">
      <c r="A2696" s="1" t="s">
        <v>29</v>
      </c>
      <c r="B2696" s="2">
        <v>-33.90501666666667</v>
      </c>
      <c r="C2696" s="2">
        <v>-149.94335</v>
      </c>
      <c r="D2696" s="149" t="s">
        <v>30</v>
      </c>
    </row>
    <row r="2697" spans="1:4" ht="11.25">
      <c r="A2697" s="1" t="s">
        <v>31</v>
      </c>
      <c r="B2697" s="2">
        <v>-22.806683333333336</v>
      </c>
      <c r="C2697" s="2">
        <v>-116.26335</v>
      </c>
      <c r="D2697" s="149" t="s">
        <v>32</v>
      </c>
    </row>
    <row r="2698" spans="1:4" ht="11.25">
      <c r="A2698" s="1" t="s">
        <v>33</v>
      </c>
      <c r="B2698" s="2">
        <v>-36.87168333333333</v>
      </c>
      <c r="C2698" s="2">
        <v>-142.92335</v>
      </c>
      <c r="D2698" s="149" t="s">
        <v>6661</v>
      </c>
    </row>
    <row r="2699" spans="1:4" ht="11.25">
      <c r="A2699" s="1" t="s">
        <v>1929</v>
      </c>
      <c r="B2699" s="2">
        <v>-15.509733333333333</v>
      </c>
      <c r="C2699" s="2">
        <v>-128.15139999999997</v>
      </c>
      <c r="D2699" s="149" t="s">
        <v>1930</v>
      </c>
    </row>
    <row r="2700" spans="1:4" ht="11.25">
      <c r="A2700" s="1" t="s">
        <v>6662</v>
      </c>
      <c r="B2700" s="2">
        <v>-16.255016666666663</v>
      </c>
      <c r="C2700" s="2">
        <v>-149.40501666666665</v>
      </c>
      <c r="D2700" s="149" t="s">
        <v>6663</v>
      </c>
    </row>
    <row r="2701" spans="1:4" ht="11.25">
      <c r="A2701" s="1" t="s">
        <v>6949</v>
      </c>
      <c r="B2701" s="2">
        <v>-27.265016666666664</v>
      </c>
      <c r="C2701" s="2">
        <v>-153.10334999999998</v>
      </c>
      <c r="D2701" s="149" t="s">
        <v>2652</v>
      </c>
    </row>
    <row r="2702" spans="1:4" ht="11.25">
      <c r="A2702" s="1" t="s">
        <v>6950</v>
      </c>
      <c r="B2702" s="2">
        <v>-27.650016666666666</v>
      </c>
      <c r="C2702" s="2">
        <v>-151.85834999999997</v>
      </c>
      <c r="D2702" s="149" t="s">
        <v>2653</v>
      </c>
    </row>
    <row r="2703" spans="1:4" ht="11.25">
      <c r="A2703" s="1" t="s">
        <v>1931</v>
      </c>
      <c r="B2703" s="2">
        <v>-40.99806666666667</v>
      </c>
      <c r="C2703" s="2">
        <v>-145.70834999999997</v>
      </c>
      <c r="D2703" s="149" t="s">
        <v>1932</v>
      </c>
    </row>
    <row r="2704" spans="1:4" ht="11.25">
      <c r="A2704" s="1" t="s">
        <v>1933</v>
      </c>
      <c r="B2704" s="2">
        <v>-40.999183333333335</v>
      </c>
      <c r="C2704" s="2">
        <v>-145.7264</v>
      </c>
      <c r="D2704" s="149" t="s">
        <v>1932</v>
      </c>
    </row>
    <row r="2705" spans="1:4" ht="11.25">
      <c r="A2705" s="1" t="s">
        <v>6134</v>
      </c>
      <c r="B2705" s="2">
        <v>-10.430299999999999</v>
      </c>
      <c r="C2705" s="2">
        <v>-105.69001666666668</v>
      </c>
      <c r="D2705" s="149" t="s">
        <v>6135</v>
      </c>
    </row>
    <row r="2706" spans="1:4" ht="11.25">
      <c r="A2706" s="1" t="s">
        <v>6136</v>
      </c>
      <c r="B2706" s="2">
        <v>-10.433066666666667</v>
      </c>
      <c r="C2706" s="2">
        <v>-105.68473333333333</v>
      </c>
      <c r="D2706" s="149" t="s">
        <v>6135</v>
      </c>
    </row>
    <row r="2707" spans="1:4" ht="11.25">
      <c r="A2707" s="1" t="s">
        <v>6137</v>
      </c>
      <c r="B2707" s="2">
        <v>-10.430299999999999</v>
      </c>
      <c r="C2707" s="2">
        <v>-105.68946666666666</v>
      </c>
      <c r="D2707" s="149" t="s">
        <v>6135</v>
      </c>
    </row>
    <row r="2708" spans="1:14" ht="11.25">
      <c r="A2708" s="1" t="s">
        <v>4344</v>
      </c>
      <c r="B2708" s="2">
        <v>-34.943349999999995</v>
      </c>
      <c r="C2708" s="2">
        <v>-117.8089</v>
      </c>
      <c r="D2708" s="149" t="s">
        <v>4345</v>
      </c>
      <c r="E2708" s="2" t="s">
        <v>6177</v>
      </c>
      <c r="F2708" s="2" t="s">
        <v>7820</v>
      </c>
      <c r="G2708" s="2" t="s">
        <v>7822</v>
      </c>
      <c r="H2708" s="2" t="s">
        <v>7821</v>
      </c>
      <c r="I2708" s="2" t="s">
        <v>7823</v>
      </c>
      <c r="K2708" s="2">
        <v>0</v>
      </c>
      <c r="L2708" s="2">
        <v>0</v>
      </c>
      <c r="M2708" s="2">
        <v>0</v>
      </c>
      <c r="N2708" s="4">
        <v>0</v>
      </c>
    </row>
    <row r="2709" spans="1:7" ht="11.25">
      <c r="A2709" s="1" t="s">
        <v>4852</v>
      </c>
      <c r="B2709" s="2">
        <v>-17.766666666666666</v>
      </c>
      <c r="C2709" s="2">
        <v>-127.95</v>
      </c>
      <c r="D2709" s="149" t="s">
        <v>4853</v>
      </c>
      <c r="E2709" s="2">
        <v>1200</v>
      </c>
      <c r="F2709" s="2" t="s">
        <v>5186</v>
      </c>
      <c r="G2709" s="2" t="s">
        <v>5187</v>
      </c>
    </row>
    <row r="2710" spans="1:14" ht="11.25">
      <c r="A2710" s="1" t="s">
        <v>4346</v>
      </c>
      <c r="B2710" s="2">
        <v>-35.29001666666667</v>
      </c>
      <c r="C2710" s="2">
        <v>-138.49001666666663</v>
      </c>
      <c r="D2710" s="149" t="s">
        <v>4347</v>
      </c>
      <c r="E2710" s="2" t="s">
        <v>6178</v>
      </c>
      <c r="F2710" s="2" t="s">
        <v>6178</v>
      </c>
      <c r="G2710" s="2" t="s">
        <v>6178</v>
      </c>
      <c r="H2710" s="2" t="s">
        <v>6178</v>
      </c>
      <c r="I2710" s="2" t="s">
        <v>6178</v>
      </c>
      <c r="J2710" s="2" t="s">
        <v>6178</v>
      </c>
      <c r="K2710" s="2" t="s">
        <v>6178</v>
      </c>
      <c r="L2710" s="2" t="s">
        <v>6178</v>
      </c>
      <c r="M2710" s="2" t="s">
        <v>6178</v>
      </c>
      <c r="N2710" s="4" t="s">
        <v>6178</v>
      </c>
    </row>
    <row r="2711" spans="1:4" ht="11.25">
      <c r="A2711" s="1" t="s">
        <v>2513</v>
      </c>
      <c r="B2711" s="2">
        <f>-15+(-30/60)</f>
        <v>-15.5</v>
      </c>
      <c r="C2711" s="2">
        <f>-123+(-9/60)</f>
        <v>-123.15</v>
      </c>
      <c r="D2711" s="149" t="s">
        <v>2514</v>
      </c>
    </row>
    <row r="2712" spans="1:14" ht="11.25">
      <c r="A2712" s="1" t="s">
        <v>4348</v>
      </c>
      <c r="B2712" s="2">
        <v>-18.515566666666665</v>
      </c>
      <c r="C2712" s="2">
        <v>-139.8786333333333</v>
      </c>
      <c r="D2712" s="149" t="s">
        <v>4349</v>
      </c>
      <c r="E2712" s="2" t="s">
        <v>6178</v>
      </c>
      <c r="F2712" s="2" t="s">
        <v>6178</v>
      </c>
      <c r="G2712" s="2" t="s">
        <v>6178</v>
      </c>
      <c r="H2712" s="2" t="s">
        <v>6178</v>
      </c>
      <c r="I2712" s="2" t="s">
        <v>6178</v>
      </c>
      <c r="J2712" s="2" t="s">
        <v>6178</v>
      </c>
      <c r="K2712" s="2" t="s">
        <v>6178</v>
      </c>
      <c r="L2712" s="2" t="s">
        <v>6178</v>
      </c>
      <c r="M2712" s="2" t="s">
        <v>6178</v>
      </c>
      <c r="N2712" s="4" t="s">
        <v>6178</v>
      </c>
    </row>
    <row r="2713" spans="1:7" ht="11.25">
      <c r="A2713" s="1" t="s">
        <v>4317</v>
      </c>
      <c r="B2713" s="2">
        <v>-20.816666666666666</v>
      </c>
      <c r="C2713" s="2">
        <v>-127.93333333333334</v>
      </c>
      <c r="D2713" s="149" t="s">
        <v>4318</v>
      </c>
      <c r="E2713" s="2">
        <v>1100</v>
      </c>
      <c r="F2713" s="2" t="s">
        <v>4319</v>
      </c>
      <c r="G2713" s="2" t="s">
        <v>4320</v>
      </c>
    </row>
    <row r="2714" spans="1:14" ht="11.25">
      <c r="A2714" s="1" t="s">
        <v>3353</v>
      </c>
      <c r="B2714" s="2">
        <v>-18.7</v>
      </c>
      <c r="C2714" s="2">
        <v>-125.33333333333333</v>
      </c>
      <c r="D2714" s="149" t="s">
        <v>5616</v>
      </c>
      <c r="E2714" s="2">
        <v>400</v>
      </c>
      <c r="F2714" s="2" t="s">
        <v>1865</v>
      </c>
      <c r="G2714" s="2" t="s">
        <v>1866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</row>
    <row r="2715" spans="1:14" ht="11.25">
      <c r="A2715" s="1" t="s">
        <v>6664</v>
      </c>
      <c r="B2715" s="2">
        <v>-33.19168333333333</v>
      </c>
      <c r="C2715" s="2">
        <v>-151.22334999999998</v>
      </c>
      <c r="D2715" s="149" t="s">
        <v>6665</v>
      </c>
      <c r="E2715" s="2" t="s">
        <v>6178</v>
      </c>
      <c r="F2715" s="2" t="s">
        <v>6178</v>
      </c>
      <c r="G2715" s="2" t="s">
        <v>6178</v>
      </c>
      <c r="H2715" s="2" t="s">
        <v>6178</v>
      </c>
      <c r="I2715" s="2" t="s">
        <v>6178</v>
      </c>
      <c r="J2715" s="2" t="s">
        <v>6178</v>
      </c>
      <c r="K2715" s="2" t="s">
        <v>6178</v>
      </c>
      <c r="L2715" s="2" t="s">
        <v>6178</v>
      </c>
      <c r="M2715" s="2" t="s">
        <v>6178</v>
      </c>
      <c r="N2715" s="4" t="s">
        <v>6178</v>
      </c>
    </row>
    <row r="2716" spans="1:14" ht="11.25">
      <c r="A2716" s="1" t="s">
        <v>4350</v>
      </c>
      <c r="B2716" s="2">
        <v>-27.334183333333335</v>
      </c>
      <c r="C2716" s="2">
        <v>-133.62640000000002</v>
      </c>
      <c r="D2716" s="149" t="s">
        <v>4351</v>
      </c>
      <c r="E2716" s="2" t="s">
        <v>6178</v>
      </c>
      <c r="F2716" s="2" t="s">
        <v>6178</v>
      </c>
      <c r="G2716" s="2" t="s">
        <v>6178</v>
      </c>
      <c r="H2716" s="2" t="s">
        <v>6178</v>
      </c>
      <c r="I2716" s="2" t="s">
        <v>6178</v>
      </c>
      <c r="J2716" s="2" t="s">
        <v>6178</v>
      </c>
      <c r="K2716" s="2" t="s">
        <v>6178</v>
      </c>
      <c r="L2716" s="2" t="s">
        <v>6178</v>
      </c>
      <c r="M2716" s="2" t="s">
        <v>6178</v>
      </c>
      <c r="N2716" s="4" t="s">
        <v>6178</v>
      </c>
    </row>
    <row r="2717" spans="1:14" ht="11.25">
      <c r="A2717" s="1" t="s">
        <v>6666</v>
      </c>
      <c r="B2717" s="2">
        <v>-26.456683333333334</v>
      </c>
      <c r="C2717" s="2">
        <v>-115.23335</v>
      </c>
      <c r="D2717" s="149" t="s">
        <v>6667</v>
      </c>
      <c r="E2717" s="2" t="s">
        <v>6178</v>
      </c>
      <c r="F2717" s="2" t="s">
        <v>6178</v>
      </c>
      <c r="G2717" s="2" t="s">
        <v>6178</v>
      </c>
      <c r="H2717" s="2" t="s">
        <v>6178</v>
      </c>
      <c r="I2717" s="2" t="s">
        <v>6178</v>
      </c>
      <c r="J2717" s="2" t="s">
        <v>6178</v>
      </c>
      <c r="K2717" s="2" t="s">
        <v>6178</v>
      </c>
      <c r="L2717" s="2" t="s">
        <v>6178</v>
      </c>
      <c r="M2717" s="2" t="s">
        <v>6178</v>
      </c>
      <c r="N2717" s="4" t="s">
        <v>6178</v>
      </c>
    </row>
    <row r="2718" spans="1:14" ht="11.25">
      <c r="A2718" s="1" t="s">
        <v>4352</v>
      </c>
      <c r="B2718" s="2">
        <v>-27.64056666666667</v>
      </c>
      <c r="C2718" s="2">
        <v>-152.71196666666665</v>
      </c>
      <c r="D2718" s="149" t="s">
        <v>4353</v>
      </c>
      <c r="E2718" s="2" t="s">
        <v>6179</v>
      </c>
      <c r="F2718" s="2" t="s">
        <v>7824</v>
      </c>
      <c r="G2718" s="2" t="s">
        <v>7826</v>
      </c>
      <c r="H2718" s="2" t="s">
        <v>7825</v>
      </c>
      <c r="I2718" s="2" t="s">
        <v>7827</v>
      </c>
      <c r="J2718" s="2">
        <v>0</v>
      </c>
      <c r="K2718" s="2">
        <v>0</v>
      </c>
      <c r="L2718" s="2">
        <v>0</v>
      </c>
      <c r="M2718" s="2">
        <v>0</v>
      </c>
      <c r="N2718" s="4">
        <v>0</v>
      </c>
    </row>
    <row r="2719" spans="1:14" ht="11.25">
      <c r="A2719" s="1" t="s">
        <v>4354</v>
      </c>
      <c r="B2719" s="2">
        <v>-22.966683333333336</v>
      </c>
      <c r="C2719" s="2">
        <v>-145.24168333333336</v>
      </c>
      <c r="D2719" s="149" t="s">
        <v>4355</v>
      </c>
      <c r="E2719" s="2" t="s">
        <v>6178</v>
      </c>
      <c r="F2719" s="2" t="s">
        <v>6178</v>
      </c>
      <c r="G2719" s="2" t="s">
        <v>6178</v>
      </c>
      <c r="H2719" s="2" t="s">
        <v>6178</v>
      </c>
      <c r="I2719" s="2" t="s">
        <v>6178</v>
      </c>
      <c r="J2719" s="2" t="s">
        <v>6178</v>
      </c>
      <c r="K2719" s="2" t="s">
        <v>6178</v>
      </c>
      <c r="L2719" s="2" t="s">
        <v>6178</v>
      </c>
      <c r="M2719" s="2" t="s">
        <v>6178</v>
      </c>
      <c r="N2719" s="4" t="s">
        <v>6178</v>
      </c>
    </row>
    <row r="2720" spans="1:14" ht="11.25">
      <c r="A2720" s="1" t="s">
        <v>4356</v>
      </c>
      <c r="B2720" s="2">
        <v>-30.4378</v>
      </c>
      <c r="C2720" s="2">
        <v>-137.1372333333333</v>
      </c>
      <c r="D2720" s="149" t="s">
        <v>5617</v>
      </c>
      <c r="E2720" s="2" t="s">
        <v>6178</v>
      </c>
      <c r="F2720" s="2" t="s">
        <v>6178</v>
      </c>
      <c r="G2720" s="2" t="s">
        <v>6178</v>
      </c>
      <c r="H2720" s="2" t="s">
        <v>6178</v>
      </c>
      <c r="I2720" s="2" t="s">
        <v>6178</v>
      </c>
      <c r="J2720" s="2" t="s">
        <v>6178</v>
      </c>
      <c r="K2720" s="2" t="s">
        <v>6178</v>
      </c>
      <c r="L2720" s="2" t="s">
        <v>6178</v>
      </c>
      <c r="M2720" s="2" t="s">
        <v>6178</v>
      </c>
      <c r="N2720" s="4" t="s">
        <v>6178</v>
      </c>
    </row>
    <row r="2721" spans="1:14" ht="11.25">
      <c r="A2721" s="1" t="s">
        <v>5618</v>
      </c>
      <c r="B2721" s="2">
        <v>-26.10835</v>
      </c>
      <c r="C2721" s="2">
        <v>-131.20668333333333</v>
      </c>
      <c r="D2721" s="149" t="s">
        <v>5619</v>
      </c>
      <c r="E2721" s="2" t="s">
        <v>6178</v>
      </c>
      <c r="F2721" s="2" t="s">
        <v>6178</v>
      </c>
      <c r="G2721" s="2" t="s">
        <v>6178</v>
      </c>
      <c r="H2721" s="2" t="s">
        <v>6178</v>
      </c>
      <c r="I2721" s="2" t="s">
        <v>6178</v>
      </c>
      <c r="J2721" s="2" t="s">
        <v>6178</v>
      </c>
      <c r="K2721" s="2" t="s">
        <v>6178</v>
      </c>
      <c r="L2721" s="2" t="s">
        <v>6178</v>
      </c>
      <c r="M2721" s="2" t="s">
        <v>6178</v>
      </c>
      <c r="N2721" s="4" t="s">
        <v>6178</v>
      </c>
    </row>
    <row r="2722" spans="1:14" ht="11.25">
      <c r="A2722" s="1" t="s">
        <v>6668</v>
      </c>
      <c r="B2722" s="2">
        <v>-35.278349999999996</v>
      </c>
      <c r="C2722" s="2">
        <v>-145.73168333333334</v>
      </c>
      <c r="D2722" s="149" t="s">
        <v>6669</v>
      </c>
      <c r="E2722" s="2" t="s">
        <v>6178</v>
      </c>
      <c r="F2722" s="2" t="s">
        <v>6178</v>
      </c>
      <c r="G2722" s="2" t="s">
        <v>6178</v>
      </c>
      <c r="H2722" s="2" t="s">
        <v>6178</v>
      </c>
      <c r="I2722" s="2" t="s">
        <v>6178</v>
      </c>
      <c r="J2722" s="2" t="s">
        <v>6178</v>
      </c>
      <c r="K2722" s="2" t="s">
        <v>6178</v>
      </c>
      <c r="L2722" s="2" t="s">
        <v>6178</v>
      </c>
      <c r="M2722" s="2" t="s">
        <v>6178</v>
      </c>
      <c r="N2722" s="4" t="s">
        <v>6178</v>
      </c>
    </row>
    <row r="2723" spans="1:7" ht="11.25">
      <c r="A2723" s="1" t="s">
        <v>432</v>
      </c>
      <c r="B2723" s="2">
        <v>-22.766666666666666</v>
      </c>
      <c r="C2723" s="2">
        <v>-119.25</v>
      </c>
      <c r="D2723" s="149" t="s">
        <v>433</v>
      </c>
      <c r="E2723" s="2">
        <v>550</v>
      </c>
      <c r="F2723" s="2" t="s">
        <v>434</v>
      </c>
      <c r="G2723" s="2" t="s">
        <v>435</v>
      </c>
    </row>
    <row r="2724" spans="1:14" ht="11.25">
      <c r="A2724" s="1" t="s">
        <v>2899</v>
      </c>
      <c r="B2724" s="2">
        <v>-28.897233333333336</v>
      </c>
      <c r="C2724" s="2">
        <v>-136.17056666666667</v>
      </c>
      <c r="D2724" s="149" t="s">
        <v>2900</v>
      </c>
      <c r="E2724" s="2" t="s">
        <v>6178</v>
      </c>
      <c r="F2724" s="2" t="s">
        <v>6178</v>
      </c>
      <c r="G2724" s="2" t="s">
        <v>6178</v>
      </c>
      <c r="H2724" s="2" t="s">
        <v>6178</v>
      </c>
      <c r="I2724" s="2" t="s">
        <v>6178</v>
      </c>
      <c r="J2724" s="2" t="s">
        <v>6178</v>
      </c>
      <c r="K2724" s="2" t="s">
        <v>6178</v>
      </c>
      <c r="L2724" s="2" t="s">
        <v>6178</v>
      </c>
      <c r="M2724" s="2" t="s">
        <v>6178</v>
      </c>
      <c r="N2724" s="4" t="s">
        <v>6178</v>
      </c>
    </row>
    <row r="2725" spans="1:4" ht="11.25">
      <c r="A2725" s="1" t="s">
        <v>2515</v>
      </c>
      <c r="B2725" s="2">
        <f>-19+(-15/60)</f>
        <v>-19.25</v>
      </c>
      <c r="C2725" s="2">
        <f>-121+(-31/60)</f>
        <v>-121.51666666666667</v>
      </c>
      <c r="D2725" s="149" t="s">
        <v>2516</v>
      </c>
    </row>
    <row r="2726" spans="1:14" ht="11.25">
      <c r="A2726" s="1" t="s">
        <v>2901</v>
      </c>
      <c r="B2726" s="2">
        <v>-23.64613333333333</v>
      </c>
      <c r="C2726" s="2">
        <v>-146.58363333333332</v>
      </c>
      <c r="D2726" s="149" t="s">
        <v>2902</v>
      </c>
      <c r="E2726" s="2" t="s">
        <v>6180</v>
      </c>
      <c r="F2726" s="2" t="s">
        <v>7828</v>
      </c>
      <c r="G2726" s="2" t="s">
        <v>7829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4">
        <v>0</v>
      </c>
    </row>
    <row r="2727" spans="1:14" ht="11.25">
      <c r="A2727" s="1" t="s">
        <v>2903</v>
      </c>
      <c r="B2727" s="2">
        <v>-37.309466666666665</v>
      </c>
      <c r="C2727" s="2">
        <v>-142.98863333333333</v>
      </c>
      <c r="D2727" s="149" t="s">
        <v>3925</v>
      </c>
      <c r="E2727" s="2" t="s">
        <v>6181</v>
      </c>
      <c r="F2727" s="2" t="s">
        <v>7830</v>
      </c>
      <c r="G2727" s="2" t="s">
        <v>7833</v>
      </c>
      <c r="H2727" s="2" t="s">
        <v>7832</v>
      </c>
      <c r="I2727" s="2" t="s">
        <v>7835</v>
      </c>
      <c r="J2727" s="2" t="s">
        <v>7834</v>
      </c>
      <c r="K2727" s="2" t="s">
        <v>7831</v>
      </c>
      <c r="L2727" s="2">
        <v>0</v>
      </c>
      <c r="M2727" s="2">
        <v>0</v>
      </c>
      <c r="N2727" s="4">
        <v>0</v>
      </c>
    </row>
    <row r="2728" spans="1:14" ht="11.25">
      <c r="A2728" s="1" t="s">
        <v>6670</v>
      </c>
      <c r="B2728" s="2">
        <v>-17.33835</v>
      </c>
      <c r="C2728" s="2">
        <v>-137.15501666666665</v>
      </c>
      <c r="D2728" s="149" t="s">
        <v>6671</v>
      </c>
      <c r="E2728" s="2" t="s">
        <v>6178</v>
      </c>
      <c r="F2728" s="2" t="s">
        <v>6178</v>
      </c>
      <c r="G2728" s="2" t="s">
        <v>6178</v>
      </c>
      <c r="H2728" s="2" t="s">
        <v>6178</v>
      </c>
      <c r="I2728" s="2" t="s">
        <v>6178</v>
      </c>
      <c r="J2728" s="2" t="s">
        <v>6178</v>
      </c>
      <c r="K2728" s="2" t="s">
        <v>6178</v>
      </c>
      <c r="L2728" s="2" t="s">
        <v>6178</v>
      </c>
      <c r="M2728" s="2" t="s">
        <v>6178</v>
      </c>
      <c r="N2728" s="4" t="s">
        <v>6178</v>
      </c>
    </row>
    <row r="2729" spans="1:14" ht="11.25">
      <c r="A2729" s="1" t="s">
        <v>3926</v>
      </c>
      <c r="B2729" s="2">
        <v>-16.63696666666667</v>
      </c>
      <c r="C2729" s="2">
        <v>-128.45139999999998</v>
      </c>
      <c r="D2729" s="149" t="s">
        <v>3927</v>
      </c>
      <c r="E2729" s="2" t="s">
        <v>6182</v>
      </c>
      <c r="F2729" s="2" t="s">
        <v>7836</v>
      </c>
      <c r="G2729" s="2" t="s">
        <v>7837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4">
        <v>0</v>
      </c>
    </row>
    <row r="2730" spans="1:14" ht="11.25">
      <c r="A2730" s="1" t="s">
        <v>3928</v>
      </c>
      <c r="B2730" s="2">
        <v>-30.528066666666664</v>
      </c>
      <c r="C2730" s="2">
        <v>-151.61723333333333</v>
      </c>
      <c r="D2730" s="149" t="s">
        <v>3929</v>
      </c>
      <c r="E2730" s="2" t="s">
        <v>6183</v>
      </c>
      <c r="F2730" s="2" t="s">
        <v>7838</v>
      </c>
      <c r="G2730" s="2" t="s">
        <v>7840</v>
      </c>
      <c r="H2730" s="2" t="s">
        <v>7839</v>
      </c>
      <c r="I2730" s="2" t="s">
        <v>7889</v>
      </c>
      <c r="K2730" s="2">
        <v>0</v>
      </c>
      <c r="L2730" s="2">
        <v>0</v>
      </c>
      <c r="M2730" s="2">
        <v>0</v>
      </c>
      <c r="N2730" s="4">
        <v>0</v>
      </c>
    </row>
    <row r="2731" spans="1:14" ht="11.25">
      <c r="A2731" s="1" t="s">
        <v>3930</v>
      </c>
      <c r="B2731" s="2">
        <v>-34.44168333333333</v>
      </c>
      <c r="C2731" s="2">
        <v>-137.88335</v>
      </c>
      <c r="D2731" s="149" t="s">
        <v>6382</v>
      </c>
      <c r="E2731" s="2" t="s">
        <v>6178</v>
      </c>
      <c r="F2731" s="2" t="s">
        <v>6178</v>
      </c>
      <c r="G2731" s="2" t="s">
        <v>6178</v>
      </c>
      <c r="H2731" s="2" t="s">
        <v>6178</v>
      </c>
      <c r="I2731" s="2" t="s">
        <v>6178</v>
      </c>
      <c r="J2731" s="2" t="s">
        <v>6178</v>
      </c>
      <c r="K2731" s="2" t="s">
        <v>6178</v>
      </c>
      <c r="L2731" s="2" t="s">
        <v>6178</v>
      </c>
      <c r="M2731" s="2" t="s">
        <v>6178</v>
      </c>
      <c r="N2731" s="4" t="s">
        <v>6178</v>
      </c>
    </row>
    <row r="2732" spans="1:14" ht="11.25">
      <c r="A2732" s="1" t="s">
        <v>6383</v>
      </c>
      <c r="B2732" s="2">
        <v>-26.70001666666667</v>
      </c>
      <c r="C2732" s="2">
        <v>-141.05001666666666</v>
      </c>
      <c r="D2732" s="149" t="s">
        <v>6384</v>
      </c>
      <c r="E2732" s="2" t="s">
        <v>6178</v>
      </c>
      <c r="F2732" s="2" t="s">
        <v>6178</v>
      </c>
      <c r="G2732" s="2" t="s">
        <v>6178</v>
      </c>
      <c r="H2732" s="2" t="s">
        <v>6178</v>
      </c>
      <c r="I2732" s="2" t="s">
        <v>6178</v>
      </c>
      <c r="J2732" s="2" t="s">
        <v>6178</v>
      </c>
      <c r="K2732" s="2" t="s">
        <v>6178</v>
      </c>
      <c r="L2732" s="2" t="s">
        <v>6178</v>
      </c>
      <c r="M2732" s="2" t="s">
        <v>6178</v>
      </c>
      <c r="N2732" s="4" t="s">
        <v>6178</v>
      </c>
    </row>
    <row r="2733" spans="1:14" ht="11.25">
      <c r="A2733" s="1" t="s">
        <v>6138</v>
      </c>
      <c r="B2733" s="2">
        <v>-34.82835000000001</v>
      </c>
      <c r="C2733" s="2">
        <v>-149.04223333333334</v>
      </c>
      <c r="D2733" s="149" t="s">
        <v>6139</v>
      </c>
      <c r="E2733" s="2" t="s">
        <v>6178</v>
      </c>
      <c r="F2733" s="2" t="s">
        <v>6178</v>
      </c>
      <c r="G2733" s="2" t="s">
        <v>6178</v>
      </c>
      <c r="H2733" s="2" t="s">
        <v>6178</v>
      </c>
      <c r="I2733" s="2" t="s">
        <v>6178</v>
      </c>
      <c r="J2733" s="2" t="s">
        <v>6178</v>
      </c>
      <c r="K2733" s="2" t="s">
        <v>6178</v>
      </c>
      <c r="L2733" s="2" t="s">
        <v>6178</v>
      </c>
      <c r="M2733" s="2" t="s">
        <v>6178</v>
      </c>
      <c r="N2733" s="4" t="s">
        <v>6178</v>
      </c>
    </row>
    <row r="2734" spans="1:14" ht="11.25">
      <c r="A2734" s="1" t="s">
        <v>6672</v>
      </c>
      <c r="B2734" s="2">
        <v>-29.26835</v>
      </c>
      <c r="C2734" s="2">
        <v>-141.59835</v>
      </c>
      <c r="D2734" s="149" t="s">
        <v>6673</v>
      </c>
      <c r="E2734" s="2" t="s">
        <v>6178</v>
      </c>
      <c r="F2734" s="2" t="s">
        <v>6178</v>
      </c>
      <c r="G2734" s="2" t="s">
        <v>6178</v>
      </c>
      <c r="H2734" s="2" t="s">
        <v>6178</v>
      </c>
      <c r="I2734" s="2" t="s">
        <v>6178</v>
      </c>
      <c r="J2734" s="2" t="s">
        <v>6178</v>
      </c>
      <c r="K2734" s="2" t="s">
        <v>6178</v>
      </c>
      <c r="L2734" s="2" t="s">
        <v>6178</v>
      </c>
      <c r="M2734" s="2" t="s">
        <v>6178</v>
      </c>
      <c r="N2734" s="4" t="s">
        <v>6178</v>
      </c>
    </row>
    <row r="2735" spans="1:14" ht="11.25">
      <c r="A2735" s="1" t="s">
        <v>1926</v>
      </c>
      <c r="B2735" s="2">
        <v>-17.261966666666666</v>
      </c>
      <c r="C2735" s="2">
        <v>-145.5144666666667</v>
      </c>
      <c r="D2735" s="149" t="s">
        <v>7217</v>
      </c>
      <c r="E2735" s="2" t="s">
        <v>6178</v>
      </c>
      <c r="F2735" s="2" t="s">
        <v>6178</v>
      </c>
      <c r="G2735" s="2" t="s">
        <v>6178</v>
      </c>
      <c r="H2735" s="2" t="s">
        <v>6178</v>
      </c>
      <c r="I2735" s="2" t="s">
        <v>6178</v>
      </c>
      <c r="J2735" s="2" t="s">
        <v>6178</v>
      </c>
      <c r="K2735" s="2" t="s">
        <v>6178</v>
      </c>
      <c r="L2735" s="2" t="s">
        <v>6178</v>
      </c>
      <c r="M2735" s="2" t="s">
        <v>6178</v>
      </c>
      <c r="N2735" s="4" t="s">
        <v>6178</v>
      </c>
    </row>
    <row r="2736" spans="1:14" ht="11.25">
      <c r="A2736" s="1" t="s">
        <v>7218</v>
      </c>
      <c r="B2736" s="2">
        <v>-13.3539</v>
      </c>
      <c r="C2736" s="2">
        <v>-141.72085</v>
      </c>
      <c r="D2736" s="149" t="s">
        <v>7219</v>
      </c>
      <c r="E2736" s="2" t="s">
        <v>2293</v>
      </c>
      <c r="F2736" s="2" t="s">
        <v>7890</v>
      </c>
      <c r="G2736" s="2" t="s">
        <v>7892</v>
      </c>
      <c r="H2736" s="2" t="s">
        <v>7891</v>
      </c>
      <c r="I2736" s="2" t="s">
        <v>7893</v>
      </c>
      <c r="K2736" s="2">
        <v>0</v>
      </c>
      <c r="L2736" s="2">
        <v>0</v>
      </c>
      <c r="M2736" s="2">
        <v>0</v>
      </c>
      <c r="N2736" s="4">
        <v>0</v>
      </c>
    </row>
    <row r="2737" spans="1:14" ht="11.25">
      <c r="A2737" s="1" t="s">
        <v>7220</v>
      </c>
      <c r="B2737" s="2">
        <v>-25.186133333333334</v>
      </c>
      <c r="C2737" s="2">
        <v>-130.97556666666668</v>
      </c>
      <c r="D2737" s="149" t="s">
        <v>7221</v>
      </c>
      <c r="E2737" s="2" t="s">
        <v>2294</v>
      </c>
      <c r="F2737" s="2" t="s">
        <v>7894</v>
      </c>
      <c r="G2737" s="2" t="s">
        <v>7895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4">
        <v>0</v>
      </c>
    </row>
    <row r="2738" spans="1:14" ht="11.25">
      <c r="A2738" s="1" t="s">
        <v>2452</v>
      </c>
      <c r="B2738" s="2">
        <v>-19.584466666666668</v>
      </c>
      <c r="C2738" s="2">
        <v>-147.32918333333333</v>
      </c>
      <c r="D2738" s="149" t="s">
        <v>2453</v>
      </c>
      <c r="E2738" s="2" t="s">
        <v>6178</v>
      </c>
      <c r="F2738" s="2" t="s">
        <v>6178</v>
      </c>
      <c r="G2738" s="2" t="s">
        <v>6178</v>
      </c>
      <c r="H2738" s="2" t="s">
        <v>6178</v>
      </c>
      <c r="I2738" s="2" t="s">
        <v>6178</v>
      </c>
      <c r="J2738" s="2" t="s">
        <v>6178</v>
      </c>
      <c r="K2738" s="2" t="s">
        <v>6178</v>
      </c>
      <c r="L2738" s="2" t="s">
        <v>6178</v>
      </c>
      <c r="M2738" s="2" t="s">
        <v>6178</v>
      </c>
      <c r="N2738" s="4" t="s">
        <v>6178</v>
      </c>
    </row>
    <row r="2739" spans="1:14" ht="11.25">
      <c r="A2739" s="1" t="s">
        <v>2454</v>
      </c>
      <c r="B2739" s="2">
        <v>-30.955016666666666</v>
      </c>
      <c r="C2739" s="2">
        <v>-149.09168333333335</v>
      </c>
      <c r="D2739" s="149" t="s">
        <v>2455</v>
      </c>
      <c r="E2739" s="2" t="s">
        <v>6178</v>
      </c>
      <c r="F2739" s="2" t="s">
        <v>6178</v>
      </c>
      <c r="G2739" s="2" t="s">
        <v>6178</v>
      </c>
      <c r="H2739" s="2" t="s">
        <v>6178</v>
      </c>
      <c r="I2739" s="2" t="s">
        <v>6178</v>
      </c>
      <c r="J2739" s="2" t="s">
        <v>6178</v>
      </c>
      <c r="K2739" s="2" t="s">
        <v>6178</v>
      </c>
      <c r="L2739" s="2" t="s">
        <v>6178</v>
      </c>
      <c r="M2739" s="2" t="s">
        <v>6178</v>
      </c>
      <c r="N2739" s="4" t="s">
        <v>6178</v>
      </c>
    </row>
    <row r="2740" spans="1:14" ht="11.25">
      <c r="A2740" s="1" t="s">
        <v>2456</v>
      </c>
      <c r="B2740" s="2">
        <v>-27.5703</v>
      </c>
      <c r="C2740" s="2">
        <v>-153.00806666666668</v>
      </c>
      <c r="D2740" s="149" t="s">
        <v>6262</v>
      </c>
      <c r="E2740" s="2" t="s">
        <v>2295</v>
      </c>
      <c r="F2740" s="2" t="s">
        <v>7896</v>
      </c>
      <c r="G2740" s="2" t="s">
        <v>2718</v>
      </c>
      <c r="H2740" s="2" t="s">
        <v>7898</v>
      </c>
      <c r="I2740" s="2" t="s">
        <v>2720</v>
      </c>
      <c r="J2740" s="2" t="s">
        <v>7900</v>
      </c>
      <c r="K2740" s="2" t="s">
        <v>7897</v>
      </c>
      <c r="L2740" s="2" t="s">
        <v>2719</v>
      </c>
      <c r="M2740" s="2" t="s">
        <v>7899</v>
      </c>
      <c r="N2740" s="4">
        <v>0</v>
      </c>
    </row>
    <row r="2741" spans="1:14" ht="11.25">
      <c r="A2741" s="1" t="s">
        <v>6263</v>
      </c>
      <c r="B2741" s="2">
        <v>-10.95085</v>
      </c>
      <c r="C2741" s="2">
        <v>-142.45946666666666</v>
      </c>
      <c r="D2741" s="149" t="s">
        <v>6264</v>
      </c>
      <c r="E2741" s="2" t="s">
        <v>2296</v>
      </c>
      <c r="F2741" s="2" t="s">
        <v>2721</v>
      </c>
      <c r="G2741" s="2" t="s">
        <v>2722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4">
        <v>0</v>
      </c>
    </row>
    <row r="2742" spans="1:7" ht="11.25">
      <c r="A2742" s="1" t="s">
        <v>2517</v>
      </c>
      <c r="B2742" s="2">
        <v>-16.733333333333334</v>
      </c>
      <c r="C2742" s="2">
        <v>-125.9</v>
      </c>
      <c r="D2742" s="149" t="s">
        <v>7679</v>
      </c>
      <c r="E2742" s="2">
        <v>1300</v>
      </c>
      <c r="F2742" s="2" t="s">
        <v>7680</v>
      </c>
      <c r="G2742" s="2" t="s">
        <v>7681</v>
      </c>
    </row>
    <row r="2743" spans="1:14" ht="11.25">
      <c r="A2743" s="1" t="s">
        <v>6265</v>
      </c>
      <c r="B2743" s="2">
        <v>-23.565016666666665</v>
      </c>
      <c r="C2743" s="2">
        <v>-145.30668333333332</v>
      </c>
      <c r="D2743" s="149" t="s">
        <v>4552</v>
      </c>
      <c r="E2743" s="2" t="s">
        <v>2297</v>
      </c>
      <c r="F2743" s="2" t="s">
        <v>2723</v>
      </c>
      <c r="G2743" s="2" t="s">
        <v>2725</v>
      </c>
      <c r="H2743" s="2" t="s">
        <v>2724</v>
      </c>
      <c r="I2743" s="2" t="s">
        <v>2726</v>
      </c>
      <c r="J2743" s="2">
        <v>0</v>
      </c>
      <c r="K2743" s="2">
        <v>0</v>
      </c>
      <c r="L2743" s="2">
        <v>0</v>
      </c>
      <c r="M2743" s="2">
        <v>0</v>
      </c>
      <c r="N2743" s="4">
        <v>0</v>
      </c>
    </row>
    <row r="2744" spans="1:14" ht="11.25">
      <c r="A2744" s="1" t="s">
        <v>4553</v>
      </c>
      <c r="B2744" s="2">
        <v>-23.806683333333336</v>
      </c>
      <c r="C2744" s="2">
        <v>-133.90223333333333</v>
      </c>
      <c r="D2744" s="149" t="s">
        <v>241</v>
      </c>
      <c r="E2744" s="2" t="s">
        <v>2298</v>
      </c>
      <c r="F2744" s="2" t="s">
        <v>2727</v>
      </c>
      <c r="G2744" s="2" t="s">
        <v>5347</v>
      </c>
      <c r="H2744" s="2" t="s">
        <v>5346</v>
      </c>
      <c r="I2744" s="2" t="s">
        <v>5349</v>
      </c>
      <c r="J2744" s="2" t="s">
        <v>5348</v>
      </c>
      <c r="K2744" s="2" t="s">
        <v>5345</v>
      </c>
      <c r="L2744" s="2">
        <v>0</v>
      </c>
      <c r="M2744" s="2">
        <v>0</v>
      </c>
      <c r="N2744" s="4">
        <v>0</v>
      </c>
    </row>
    <row r="2745" spans="1:14" ht="11.25">
      <c r="A2745" s="1" t="s">
        <v>242</v>
      </c>
      <c r="B2745" s="2">
        <v>-10.150016666666666</v>
      </c>
      <c r="C2745" s="2">
        <v>-142.17418333333333</v>
      </c>
      <c r="D2745" s="149" t="s">
        <v>2397</v>
      </c>
      <c r="E2745" s="2" t="s">
        <v>6178</v>
      </c>
      <c r="F2745" s="2" t="s">
        <v>6178</v>
      </c>
      <c r="G2745" s="2" t="s">
        <v>6178</v>
      </c>
      <c r="H2745" s="2" t="s">
        <v>6178</v>
      </c>
      <c r="I2745" s="2" t="s">
        <v>6178</v>
      </c>
      <c r="J2745" s="2" t="s">
        <v>6178</v>
      </c>
      <c r="K2745" s="2" t="s">
        <v>6178</v>
      </c>
      <c r="L2745" s="2" t="s">
        <v>6178</v>
      </c>
      <c r="M2745" s="2" t="s">
        <v>6178</v>
      </c>
      <c r="N2745" s="4" t="s">
        <v>6178</v>
      </c>
    </row>
    <row r="2746" spans="1:14" ht="11.25">
      <c r="A2746" s="87" t="s">
        <v>2398</v>
      </c>
      <c r="B2746" s="2">
        <v>-27.384183333333333</v>
      </c>
      <c r="C2746" s="2">
        <v>-153.1175166666667</v>
      </c>
      <c r="D2746" s="150" t="s">
        <v>2399</v>
      </c>
      <c r="E2746" s="68" t="s">
        <v>2299</v>
      </c>
      <c r="F2746" s="68" t="s">
        <v>5350</v>
      </c>
      <c r="G2746" s="68" t="s">
        <v>5352</v>
      </c>
      <c r="H2746" s="68" t="s">
        <v>5351</v>
      </c>
      <c r="I2746" s="68" t="s">
        <v>5353</v>
      </c>
      <c r="J2746" s="68">
        <v>0</v>
      </c>
      <c r="K2746" s="68">
        <v>0</v>
      </c>
      <c r="L2746" s="68">
        <v>0</v>
      </c>
      <c r="M2746" s="68">
        <v>0</v>
      </c>
      <c r="N2746" s="69">
        <v>0</v>
      </c>
    </row>
    <row r="2747" spans="1:14" ht="11.25">
      <c r="A2747" s="1" t="s">
        <v>2400</v>
      </c>
      <c r="B2747" s="2">
        <v>-36.137233333333334</v>
      </c>
      <c r="C2747" s="2">
        <v>-143.72056666666668</v>
      </c>
      <c r="D2747" s="149" t="s">
        <v>2401</v>
      </c>
      <c r="E2747" s="2" t="s">
        <v>6178</v>
      </c>
      <c r="F2747" s="2" t="s">
        <v>6178</v>
      </c>
      <c r="G2747" s="2" t="s">
        <v>6178</v>
      </c>
      <c r="H2747" s="2" t="s">
        <v>6178</v>
      </c>
      <c r="I2747" s="2" t="s">
        <v>6178</v>
      </c>
      <c r="J2747" s="2" t="s">
        <v>6178</v>
      </c>
      <c r="K2747" s="2" t="s">
        <v>6178</v>
      </c>
      <c r="L2747" s="2" t="s">
        <v>6178</v>
      </c>
      <c r="M2747" s="2" t="s">
        <v>6178</v>
      </c>
      <c r="N2747" s="4" t="s">
        <v>6178</v>
      </c>
    </row>
    <row r="2748" spans="1:14" ht="11.25">
      <c r="A2748" s="1" t="s">
        <v>2402</v>
      </c>
      <c r="B2748" s="2">
        <v>-28.16446666666667</v>
      </c>
      <c r="C2748" s="2">
        <v>-153.50473333333335</v>
      </c>
      <c r="D2748" s="149" t="s">
        <v>440</v>
      </c>
      <c r="E2748" s="2" t="s">
        <v>2293</v>
      </c>
      <c r="F2748" s="2" t="s">
        <v>5354</v>
      </c>
      <c r="G2748" s="2" t="s">
        <v>5356</v>
      </c>
      <c r="H2748" s="2" t="s">
        <v>5355</v>
      </c>
      <c r="I2748" s="2" t="s">
        <v>5357</v>
      </c>
      <c r="K2748" s="2">
        <v>0</v>
      </c>
      <c r="L2748" s="2">
        <v>0</v>
      </c>
      <c r="M2748" s="2">
        <v>0</v>
      </c>
      <c r="N2748" s="4">
        <v>0</v>
      </c>
    </row>
    <row r="2749" spans="1:14" ht="11.25">
      <c r="A2749" s="1" t="s">
        <v>441</v>
      </c>
      <c r="B2749" s="2">
        <v>-24.427799999999998</v>
      </c>
      <c r="C2749" s="2">
        <v>-145.42863333333335</v>
      </c>
      <c r="D2749" s="149" t="s">
        <v>442</v>
      </c>
      <c r="E2749" s="2" t="s">
        <v>2300</v>
      </c>
      <c r="F2749" s="2" t="s">
        <v>5358</v>
      </c>
      <c r="G2749" s="2" t="s">
        <v>5360</v>
      </c>
      <c r="H2749" s="2" t="s">
        <v>5359</v>
      </c>
      <c r="I2749" s="2" t="s">
        <v>5361</v>
      </c>
      <c r="K2749" s="2">
        <v>0</v>
      </c>
      <c r="L2749" s="2">
        <v>0</v>
      </c>
      <c r="M2749" s="2">
        <v>0</v>
      </c>
      <c r="N2749" s="4">
        <v>0</v>
      </c>
    </row>
    <row r="2750" spans="1:14" ht="11.25">
      <c r="A2750" s="1" t="s">
        <v>443</v>
      </c>
      <c r="B2750" s="2">
        <v>-16.88585</v>
      </c>
      <c r="C2750" s="2">
        <v>-145.7553</v>
      </c>
      <c r="D2750" s="149" t="s">
        <v>5624</v>
      </c>
      <c r="E2750" s="2" t="s">
        <v>2299</v>
      </c>
      <c r="F2750" s="2" t="s">
        <v>5362</v>
      </c>
      <c r="G2750" s="2" t="s">
        <v>5364</v>
      </c>
      <c r="H2750" s="2" t="s">
        <v>5363</v>
      </c>
      <c r="I2750" s="2" t="s">
        <v>5365</v>
      </c>
      <c r="K2750" s="2">
        <v>0</v>
      </c>
      <c r="L2750" s="2">
        <v>0</v>
      </c>
      <c r="M2750" s="2">
        <v>0</v>
      </c>
      <c r="N2750" s="4">
        <v>0</v>
      </c>
    </row>
    <row r="2751" spans="1:14" ht="11.25">
      <c r="A2751" s="1" t="s">
        <v>5625</v>
      </c>
      <c r="B2751" s="2">
        <v>-26.41335</v>
      </c>
      <c r="C2751" s="2">
        <v>-146.26251666666667</v>
      </c>
      <c r="D2751" s="149" t="s">
        <v>5626</v>
      </c>
      <c r="E2751" s="2" t="s">
        <v>2301</v>
      </c>
      <c r="F2751" s="2" t="s">
        <v>5366</v>
      </c>
      <c r="G2751" s="2" t="s">
        <v>5368</v>
      </c>
      <c r="H2751" s="2" t="s">
        <v>5367</v>
      </c>
      <c r="I2751" s="2" t="s">
        <v>5369</v>
      </c>
      <c r="K2751" s="2">
        <v>0</v>
      </c>
      <c r="L2751" s="2">
        <v>0</v>
      </c>
      <c r="M2751" s="2">
        <v>0</v>
      </c>
      <c r="N2751" s="4">
        <v>0</v>
      </c>
    </row>
    <row r="2752" spans="1:14" ht="11.25">
      <c r="A2752" s="1" t="s">
        <v>5627</v>
      </c>
      <c r="B2752" s="2">
        <v>-36.739466666666665</v>
      </c>
      <c r="C2752" s="2">
        <v>-144.32973333333337</v>
      </c>
      <c r="D2752" s="149" t="s">
        <v>5628</v>
      </c>
      <c r="E2752" s="2" t="s">
        <v>2302</v>
      </c>
      <c r="F2752" s="2" t="s">
        <v>5370</v>
      </c>
      <c r="G2752" s="2" t="s">
        <v>5372</v>
      </c>
      <c r="H2752" s="2" t="s">
        <v>5371</v>
      </c>
      <c r="I2752" s="2" t="s">
        <v>5373</v>
      </c>
      <c r="K2752" s="2">
        <v>0</v>
      </c>
      <c r="L2752" s="2">
        <v>0</v>
      </c>
      <c r="M2752" s="2">
        <v>0</v>
      </c>
      <c r="N2752" s="4">
        <v>0</v>
      </c>
    </row>
    <row r="2753" spans="1:14" ht="11.25">
      <c r="A2753" s="1" t="s">
        <v>4844</v>
      </c>
      <c r="B2753" s="2">
        <v>-17.283333333333335</v>
      </c>
      <c r="C2753" s="2">
        <v>-127.46666666666667</v>
      </c>
      <c r="D2753" s="149" t="s">
        <v>4845</v>
      </c>
      <c r="E2753" s="2">
        <v>1750</v>
      </c>
      <c r="F2753" s="2" t="s">
        <v>4846</v>
      </c>
      <c r="G2753" s="2" t="s">
        <v>4847</v>
      </c>
      <c r="H2753" s="2" t="s">
        <v>6027</v>
      </c>
      <c r="I2753" s="2" t="s">
        <v>6028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</row>
    <row r="2754" spans="1:7" ht="11.25">
      <c r="A2754" s="1" t="s">
        <v>989</v>
      </c>
      <c r="B2754" s="2">
        <v>-18.383333333333333</v>
      </c>
      <c r="C2754" s="2">
        <v>-129.45</v>
      </c>
      <c r="D2754" s="149" t="s">
        <v>990</v>
      </c>
      <c r="E2754" s="2">
        <v>1220</v>
      </c>
      <c r="F2754" s="2" t="s">
        <v>991</v>
      </c>
      <c r="G2754" s="2" t="s">
        <v>992</v>
      </c>
    </row>
    <row r="2755" spans="1:14" ht="11.25">
      <c r="A2755" s="1" t="s">
        <v>5629</v>
      </c>
      <c r="B2755" s="2">
        <v>-25.897516666666665</v>
      </c>
      <c r="C2755" s="2">
        <v>-139.34751666666665</v>
      </c>
      <c r="D2755" s="149" t="s">
        <v>5630</v>
      </c>
      <c r="E2755" s="2" t="s">
        <v>2303</v>
      </c>
      <c r="F2755" s="2" t="s">
        <v>5374</v>
      </c>
      <c r="G2755" s="2" t="s">
        <v>5376</v>
      </c>
      <c r="H2755" s="2" t="s">
        <v>5375</v>
      </c>
      <c r="I2755" s="2" t="s">
        <v>5377</v>
      </c>
      <c r="J2755" s="2">
        <v>0</v>
      </c>
      <c r="K2755" s="2">
        <v>0</v>
      </c>
      <c r="L2755" s="2">
        <v>0</v>
      </c>
      <c r="M2755" s="2">
        <v>0</v>
      </c>
      <c r="N2755" s="4">
        <v>0</v>
      </c>
    </row>
    <row r="2756" spans="1:14" ht="11.25">
      <c r="A2756" s="1" t="s">
        <v>1105</v>
      </c>
      <c r="B2756" s="2">
        <f>-17+(-28/60)</f>
        <v>-17.466666666666665</v>
      </c>
      <c r="C2756" s="2">
        <f>-128+(-21/60)</f>
        <v>-128.35</v>
      </c>
      <c r="D2756" s="149" t="s">
        <v>1106</v>
      </c>
      <c r="E2756" s="2">
        <v>800</v>
      </c>
      <c r="F2756" s="2" t="s">
        <v>4514</v>
      </c>
      <c r="G2756" s="2" t="s">
        <v>4517</v>
      </c>
      <c r="H2756" s="2" t="s">
        <v>6178</v>
      </c>
      <c r="I2756" s="2" t="s">
        <v>6178</v>
      </c>
      <c r="J2756" s="2" t="s">
        <v>6178</v>
      </c>
      <c r="K2756" s="2" t="s">
        <v>6178</v>
      </c>
      <c r="L2756" s="2" t="s">
        <v>6178</v>
      </c>
      <c r="M2756" s="2" t="s">
        <v>6178</v>
      </c>
      <c r="N2756" s="4" t="s">
        <v>6178</v>
      </c>
    </row>
    <row r="2757" spans="1:14" ht="11.25">
      <c r="A2757" s="1" t="s">
        <v>1107</v>
      </c>
      <c r="B2757" s="2">
        <v>-30.186683333333335</v>
      </c>
      <c r="C2757" s="2">
        <v>-139.55835000000002</v>
      </c>
      <c r="D2757" s="149" t="s">
        <v>1108</v>
      </c>
      <c r="E2757" s="2" t="s">
        <v>6178</v>
      </c>
      <c r="F2757" s="2" t="s">
        <v>6178</v>
      </c>
      <c r="G2757" s="2" t="s">
        <v>6178</v>
      </c>
      <c r="H2757" s="2" t="s">
        <v>6178</v>
      </c>
      <c r="I2757" s="2" t="s">
        <v>6178</v>
      </c>
      <c r="J2757" s="2" t="s">
        <v>6178</v>
      </c>
      <c r="K2757" s="2" t="s">
        <v>6178</v>
      </c>
      <c r="L2757" s="2" t="s">
        <v>6178</v>
      </c>
      <c r="M2757" s="2" t="s">
        <v>6178</v>
      </c>
      <c r="N2757" s="4" t="s">
        <v>6178</v>
      </c>
    </row>
    <row r="2758" spans="1:14" ht="11.25">
      <c r="A2758" s="1" t="s">
        <v>1109</v>
      </c>
      <c r="B2758" s="2">
        <v>-25.695016666666668</v>
      </c>
      <c r="C2758" s="2">
        <v>-140.73668333333336</v>
      </c>
      <c r="D2758" s="149" t="s">
        <v>1110</v>
      </c>
      <c r="E2758" s="2" t="s">
        <v>6178</v>
      </c>
      <c r="F2758" s="2" t="s">
        <v>6178</v>
      </c>
      <c r="G2758" s="2" t="s">
        <v>6178</v>
      </c>
      <c r="H2758" s="2" t="s">
        <v>6178</v>
      </c>
      <c r="I2758" s="2" t="s">
        <v>6178</v>
      </c>
      <c r="J2758" s="2" t="s">
        <v>6178</v>
      </c>
      <c r="K2758" s="2" t="s">
        <v>6178</v>
      </c>
      <c r="L2758" s="2" t="s">
        <v>6178</v>
      </c>
      <c r="M2758" s="2" t="s">
        <v>6178</v>
      </c>
      <c r="N2758" s="4" t="s">
        <v>6178</v>
      </c>
    </row>
    <row r="2759" spans="1:14" ht="11.25">
      <c r="A2759" s="1" t="s">
        <v>5579</v>
      </c>
      <c r="B2759" s="2">
        <v>-16.983333333333334</v>
      </c>
      <c r="C2759" s="2">
        <v>-122.65</v>
      </c>
      <c r="D2759" s="149" t="s">
        <v>4915</v>
      </c>
      <c r="E2759" s="2">
        <v>100</v>
      </c>
      <c r="F2759" s="2" t="s">
        <v>7259</v>
      </c>
      <c r="G2759" s="2" t="s">
        <v>7260</v>
      </c>
      <c r="H2759" s="2" t="s">
        <v>6178</v>
      </c>
      <c r="I2759" s="2" t="s">
        <v>6178</v>
      </c>
      <c r="J2759" s="2" t="s">
        <v>6178</v>
      </c>
      <c r="K2759" s="2" t="s">
        <v>6178</v>
      </c>
      <c r="L2759" s="2" t="s">
        <v>6178</v>
      </c>
      <c r="M2759" s="2" t="s">
        <v>6178</v>
      </c>
      <c r="N2759" s="4" t="s">
        <v>6178</v>
      </c>
    </row>
    <row r="2760" spans="1:14" ht="11.25">
      <c r="A2760" s="1" t="s">
        <v>1111</v>
      </c>
      <c r="B2760" s="2">
        <v>-20.148349999999997</v>
      </c>
      <c r="C2760" s="2">
        <v>-127.9739</v>
      </c>
      <c r="D2760" s="149" t="s">
        <v>1112</v>
      </c>
      <c r="E2760" s="2" t="s">
        <v>620</v>
      </c>
      <c r="F2760" s="2" t="s">
        <v>6819</v>
      </c>
      <c r="G2760" s="2" t="s">
        <v>4033</v>
      </c>
      <c r="H2760" s="2" t="s">
        <v>6820</v>
      </c>
      <c r="I2760" s="2" t="s">
        <v>4034</v>
      </c>
      <c r="J2760" s="2">
        <v>0</v>
      </c>
      <c r="K2760" s="2">
        <v>0</v>
      </c>
      <c r="L2760" s="2">
        <v>0</v>
      </c>
      <c r="M2760" s="2">
        <v>0</v>
      </c>
      <c r="N2760" s="4">
        <v>0</v>
      </c>
    </row>
    <row r="2761" spans="1:14" ht="11.25">
      <c r="A2761" s="1" t="s">
        <v>1113</v>
      </c>
      <c r="B2761" s="2">
        <v>-36.616683333333334</v>
      </c>
      <c r="C2761" s="2">
        <v>-143.95001666666667</v>
      </c>
      <c r="D2761" s="149" t="s">
        <v>1114</v>
      </c>
      <c r="E2761" s="2" t="s">
        <v>6178</v>
      </c>
      <c r="F2761" s="2" t="s">
        <v>6178</v>
      </c>
      <c r="G2761" s="2" t="s">
        <v>6178</v>
      </c>
      <c r="H2761" s="2" t="s">
        <v>6178</v>
      </c>
      <c r="I2761" s="2" t="s">
        <v>6178</v>
      </c>
      <c r="J2761" s="2" t="s">
        <v>6178</v>
      </c>
      <c r="K2761" s="2" t="s">
        <v>6178</v>
      </c>
      <c r="L2761" s="2" t="s">
        <v>6178</v>
      </c>
      <c r="M2761" s="2" t="s">
        <v>6178</v>
      </c>
      <c r="N2761" s="4" t="s">
        <v>6178</v>
      </c>
    </row>
    <row r="2762" spans="1:14" ht="11.25">
      <c r="A2762" s="1" t="s">
        <v>6951</v>
      </c>
      <c r="B2762" s="2">
        <v>-16.916683333333335</v>
      </c>
      <c r="C2762" s="2">
        <v>-145.88335</v>
      </c>
      <c r="D2762" s="149" t="s">
        <v>2654</v>
      </c>
      <c r="E2762" s="2" t="s">
        <v>6178</v>
      </c>
      <c r="F2762" s="2" t="s">
        <v>6178</v>
      </c>
      <c r="G2762" s="2" t="s">
        <v>6178</v>
      </c>
      <c r="H2762" s="2" t="s">
        <v>6178</v>
      </c>
      <c r="I2762" s="2" t="s">
        <v>6178</v>
      </c>
      <c r="J2762" s="2" t="s">
        <v>6178</v>
      </c>
      <c r="K2762" s="2" t="s">
        <v>6178</v>
      </c>
      <c r="L2762" s="2" t="s">
        <v>6178</v>
      </c>
      <c r="M2762" s="2" t="s">
        <v>6178</v>
      </c>
      <c r="N2762" s="4" t="s">
        <v>6178</v>
      </c>
    </row>
    <row r="2763" spans="1:14" ht="11.25">
      <c r="A2763" s="1" t="s">
        <v>1115</v>
      </c>
      <c r="B2763" s="2">
        <v>-32.0014</v>
      </c>
      <c r="C2763" s="2">
        <v>-141.47168333333332</v>
      </c>
      <c r="D2763" s="149" t="s">
        <v>904</v>
      </c>
      <c r="E2763" s="2" t="s">
        <v>621</v>
      </c>
      <c r="F2763" s="2" t="s">
        <v>4035</v>
      </c>
      <c r="G2763" s="2" t="s">
        <v>4037</v>
      </c>
      <c r="H2763" s="2" t="s">
        <v>4036</v>
      </c>
      <c r="I2763" s="2" t="s">
        <v>4038</v>
      </c>
      <c r="K2763" s="2">
        <v>0</v>
      </c>
      <c r="L2763" s="2">
        <v>0</v>
      </c>
      <c r="M2763" s="2">
        <v>0</v>
      </c>
      <c r="N2763" s="4">
        <v>0</v>
      </c>
    </row>
    <row r="2764" spans="1:14" ht="11.25">
      <c r="A2764" s="1" t="s">
        <v>905</v>
      </c>
      <c r="B2764" s="2">
        <v>-20.358066666666666</v>
      </c>
      <c r="C2764" s="2">
        <v>-148.95168333333334</v>
      </c>
      <c r="D2764" s="149" t="s">
        <v>906</v>
      </c>
      <c r="E2764" s="2" t="s">
        <v>622</v>
      </c>
      <c r="F2764" s="2" t="s">
        <v>4039</v>
      </c>
      <c r="G2764" s="2" t="s">
        <v>4040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4">
        <v>0</v>
      </c>
    </row>
    <row r="2765" spans="1:14" ht="11.25">
      <c r="A2765" s="1" t="s">
        <v>907</v>
      </c>
      <c r="B2765" s="2">
        <v>-24.346133333333334</v>
      </c>
      <c r="C2765" s="2">
        <v>-139.46030000000002</v>
      </c>
      <c r="D2765" s="149" t="s">
        <v>908</v>
      </c>
      <c r="E2765" s="2" t="s">
        <v>623</v>
      </c>
      <c r="F2765" s="2" t="s">
        <v>4041</v>
      </c>
      <c r="G2765" s="2" t="s">
        <v>4042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4">
        <v>0</v>
      </c>
    </row>
    <row r="2766" spans="1:7" ht="11.25">
      <c r="A2766" s="1" t="s">
        <v>993</v>
      </c>
      <c r="B2766" s="2">
        <v>-19.566666666666666</v>
      </c>
      <c r="C2766" s="2">
        <v>-127.68333333333334</v>
      </c>
      <c r="D2766" s="149" t="s">
        <v>4840</v>
      </c>
      <c r="E2766" s="2">
        <v>1000</v>
      </c>
      <c r="F2766" s="2" t="s">
        <v>7489</v>
      </c>
      <c r="G2766" s="2" t="s">
        <v>7490</v>
      </c>
    </row>
    <row r="2767" spans="1:14" ht="11.25">
      <c r="A2767" s="1" t="s">
        <v>909</v>
      </c>
      <c r="B2767" s="2">
        <v>-35.99973333333333</v>
      </c>
      <c r="C2767" s="2">
        <v>-142.91751666666667</v>
      </c>
      <c r="D2767" s="149" t="s">
        <v>910</v>
      </c>
      <c r="E2767" s="2" t="s">
        <v>624</v>
      </c>
      <c r="F2767" s="2" t="s">
        <v>4043</v>
      </c>
      <c r="G2767" s="2" t="s">
        <v>3887</v>
      </c>
      <c r="H2767" s="2" t="s">
        <v>3886</v>
      </c>
      <c r="I2767" s="2" t="s">
        <v>3888</v>
      </c>
      <c r="J2767" s="2">
        <v>0</v>
      </c>
      <c r="K2767" s="2">
        <v>0</v>
      </c>
      <c r="L2767" s="2">
        <v>0</v>
      </c>
      <c r="M2767" s="2">
        <v>0</v>
      </c>
      <c r="N2767" s="4">
        <v>0</v>
      </c>
    </row>
    <row r="2768" spans="1:14" ht="11.25">
      <c r="A2768" s="1" t="s">
        <v>911</v>
      </c>
      <c r="B2768" s="2">
        <v>-30.59335</v>
      </c>
      <c r="C2768" s="2">
        <v>-116.78001666666668</v>
      </c>
      <c r="D2768" s="149" t="s">
        <v>912</v>
      </c>
      <c r="E2768" s="2" t="s">
        <v>6178</v>
      </c>
      <c r="F2768" s="2" t="s">
        <v>6178</v>
      </c>
      <c r="G2768" s="2" t="s">
        <v>6178</v>
      </c>
      <c r="H2768" s="2" t="s">
        <v>6178</v>
      </c>
      <c r="I2768" s="2" t="s">
        <v>6178</v>
      </c>
      <c r="J2768" s="2" t="s">
        <v>6178</v>
      </c>
      <c r="K2768" s="2" t="s">
        <v>6178</v>
      </c>
      <c r="L2768" s="2" t="s">
        <v>6178</v>
      </c>
      <c r="M2768" s="2" t="s">
        <v>6178</v>
      </c>
      <c r="N2768" s="4" t="s">
        <v>6178</v>
      </c>
    </row>
    <row r="2769" spans="1:14" ht="11.25">
      <c r="A2769" s="1" t="s">
        <v>913</v>
      </c>
      <c r="B2769" s="2">
        <v>-30.039183333333337</v>
      </c>
      <c r="C2769" s="2">
        <v>-145.95168333333334</v>
      </c>
      <c r="D2769" s="149" t="s">
        <v>914</v>
      </c>
      <c r="E2769" s="2" t="s">
        <v>625</v>
      </c>
      <c r="F2769" s="2" t="s">
        <v>3889</v>
      </c>
      <c r="G2769" s="2" t="s">
        <v>3891</v>
      </c>
      <c r="H2769" s="2" t="s">
        <v>3890</v>
      </c>
      <c r="I2769" s="2" t="s">
        <v>6046</v>
      </c>
      <c r="K2769" s="2">
        <v>0</v>
      </c>
      <c r="L2769" s="2">
        <v>0</v>
      </c>
      <c r="M2769" s="2">
        <v>0</v>
      </c>
      <c r="N2769" s="4">
        <v>0</v>
      </c>
    </row>
    <row r="2770" spans="1:14" ht="11.25">
      <c r="A2770" s="1" t="s">
        <v>915</v>
      </c>
      <c r="B2770" s="2">
        <v>-17.74863333333333</v>
      </c>
      <c r="C2770" s="2">
        <v>-139.53446666666667</v>
      </c>
      <c r="D2770" s="149" t="s">
        <v>4602</v>
      </c>
      <c r="E2770" s="2" t="s">
        <v>2293</v>
      </c>
      <c r="F2770" s="2" t="s">
        <v>6047</v>
      </c>
      <c r="G2770" s="2" t="s">
        <v>6049</v>
      </c>
      <c r="H2770" s="2" t="s">
        <v>6048</v>
      </c>
      <c r="I2770" s="2" t="s">
        <v>6050</v>
      </c>
      <c r="J2770" s="2">
        <v>0</v>
      </c>
      <c r="K2770" s="2">
        <v>0</v>
      </c>
      <c r="L2770" s="2">
        <v>0</v>
      </c>
      <c r="M2770" s="2">
        <v>0</v>
      </c>
      <c r="N2770" s="4">
        <v>0</v>
      </c>
    </row>
    <row r="2771" spans="1:14" ht="11.25">
      <c r="A2771" s="1" t="s">
        <v>4603</v>
      </c>
      <c r="B2771" s="2">
        <v>-36.55196666666667</v>
      </c>
      <c r="C2771" s="2">
        <v>-146.0066833333333</v>
      </c>
      <c r="D2771" s="149" t="s">
        <v>5175</v>
      </c>
      <c r="E2771" s="2" t="s">
        <v>626</v>
      </c>
      <c r="F2771" s="2" t="s">
        <v>6051</v>
      </c>
      <c r="G2771" s="2" t="s">
        <v>5464</v>
      </c>
      <c r="H2771" s="2" t="s">
        <v>5463</v>
      </c>
      <c r="I2771" s="2" t="s">
        <v>5465</v>
      </c>
      <c r="K2771" s="2">
        <v>0</v>
      </c>
      <c r="L2771" s="2">
        <v>0</v>
      </c>
      <c r="M2771" s="2">
        <v>0</v>
      </c>
      <c r="N2771" s="4">
        <v>0</v>
      </c>
    </row>
    <row r="2772" spans="1:14" ht="11.25">
      <c r="A2772" s="1" t="s">
        <v>5176</v>
      </c>
      <c r="B2772" s="2">
        <v>-30.534466666666667</v>
      </c>
      <c r="C2772" s="2">
        <v>-139.3378</v>
      </c>
      <c r="D2772" s="149" t="s">
        <v>5177</v>
      </c>
      <c r="E2772" s="2" t="s">
        <v>6178</v>
      </c>
      <c r="F2772" s="2" t="s">
        <v>6178</v>
      </c>
      <c r="G2772" s="2" t="s">
        <v>6178</v>
      </c>
      <c r="H2772" s="2" t="s">
        <v>6178</v>
      </c>
      <c r="I2772" s="2" t="s">
        <v>6178</v>
      </c>
      <c r="J2772" s="2" t="s">
        <v>6178</v>
      </c>
      <c r="K2772" s="2" t="s">
        <v>6178</v>
      </c>
      <c r="L2772" s="2" t="s">
        <v>6178</v>
      </c>
      <c r="M2772" s="2" t="s">
        <v>6178</v>
      </c>
      <c r="N2772" s="4" t="s">
        <v>6178</v>
      </c>
    </row>
    <row r="2773" spans="1:14" ht="11.25">
      <c r="A2773" s="1" t="s">
        <v>5178</v>
      </c>
      <c r="B2773" s="2">
        <v>-28.05835</v>
      </c>
      <c r="C2773" s="2">
        <v>-147.48335</v>
      </c>
      <c r="D2773" s="149" t="s">
        <v>5179</v>
      </c>
      <c r="E2773" s="2" t="s">
        <v>6178</v>
      </c>
      <c r="F2773" s="2" t="s">
        <v>6178</v>
      </c>
      <c r="G2773" s="2" t="s">
        <v>6178</v>
      </c>
      <c r="H2773" s="2" t="s">
        <v>6178</v>
      </c>
      <c r="I2773" s="2" t="s">
        <v>6178</v>
      </c>
      <c r="J2773" s="2" t="s">
        <v>6178</v>
      </c>
      <c r="K2773" s="2" t="s">
        <v>6178</v>
      </c>
      <c r="L2773" s="2" t="s">
        <v>6178</v>
      </c>
      <c r="M2773" s="2" t="s">
        <v>6178</v>
      </c>
      <c r="N2773" s="4" t="s">
        <v>6178</v>
      </c>
    </row>
    <row r="2774" spans="1:14" ht="11.25">
      <c r="A2774" s="1" t="s">
        <v>5180</v>
      </c>
      <c r="B2774" s="2">
        <v>-33.68723333333333</v>
      </c>
      <c r="C2774" s="2">
        <v>-115.40029999999999</v>
      </c>
      <c r="D2774" s="149" t="s">
        <v>5181</v>
      </c>
      <c r="E2774" s="2" t="s">
        <v>627</v>
      </c>
      <c r="F2774" s="2" t="s">
        <v>5466</v>
      </c>
      <c r="G2774" s="2" t="s">
        <v>4485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4">
        <v>0</v>
      </c>
    </row>
    <row r="2775" spans="1:14" ht="11.25">
      <c r="A2775" s="1" t="s">
        <v>5182</v>
      </c>
      <c r="B2775" s="2">
        <v>-37.51168333333333</v>
      </c>
      <c r="C2775" s="2">
        <v>-143.79113333333333</v>
      </c>
      <c r="D2775" s="149" t="s">
        <v>5183</v>
      </c>
      <c r="E2775" s="2" t="s">
        <v>628</v>
      </c>
      <c r="F2775" s="2" t="s">
        <v>4486</v>
      </c>
      <c r="G2775" s="2" t="s">
        <v>1292</v>
      </c>
      <c r="H2775" s="2" t="s">
        <v>1291</v>
      </c>
      <c r="I2775" s="2" t="s">
        <v>4484</v>
      </c>
      <c r="J2775" s="2" t="s">
        <v>1293</v>
      </c>
      <c r="K2775" s="2" t="s">
        <v>1294</v>
      </c>
      <c r="L2775" s="2">
        <v>0</v>
      </c>
      <c r="M2775" s="2">
        <v>0</v>
      </c>
      <c r="N2775" s="4">
        <v>0</v>
      </c>
    </row>
    <row r="2776" spans="1:14" ht="11.25">
      <c r="A2776" s="1" t="s">
        <v>5184</v>
      </c>
      <c r="B2776" s="2">
        <v>-20.6639</v>
      </c>
      <c r="C2776" s="2">
        <v>-139.48863333333335</v>
      </c>
      <c r="D2776" s="149" t="s">
        <v>1789</v>
      </c>
      <c r="E2776" s="2" t="s">
        <v>629</v>
      </c>
      <c r="F2776" s="2" t="s">
        <v>1295</v>
      </c>
      <c r="G2776" s="2" t="s">
        <v>1297</v>
      </c>
      <c r="H2776" s="2" t="s">
        <v>1296</v>
      </c>
      <c r="I2776" s="2" t="s">
        <v>1298</v>
      </c>
      <c r="J2776" s="2">
        <v>0</v>
      </c>
      <c r="K2776" s="2">
        <v>0</v>
      </c>
      <c r="L2776" s="2">
        <v>0</v>
      </c>
      <c r="M2776" s="2">
        <v>0</v>
      </c>
      <c r="N2776" s="4">
        <v>0</v>
      </c>
    </row>
    <row r="2777" spans="1:14" ht="11.25">
      <c r="A2777" s="1" t="s">
        <v>2134</v>
      </c>
      <c r="B2777" s="2">
        <v>-26.603350000000002</v>
      </c>
      <c r="C2777" s="2">
        <v>-153.09113333333332</v>
      </c>
      <c r="D2777" s="149" t="s">
        <v>4222</v>
      </c>
      <c r="E2777" s="2" t="s">
        <v>622</v>
      </c>
      <c r="F2777" s="2" t="s">
        <v>1299</v>
      </c>
      <c r="G2777" s="2" t="s">
        <v>1301</v>
      </c>
      <c r="H2777" s="2" t="s">
        <v>1300</v>
      </c>
      <c r="I2777" s="2" t="s">
        <v>1302</v>
      </c>
      <c r="J2777" s="2">
        <v>0</v>
      </c>
      <c r="K2777" s="2">
        <v>0</v>
      </c>
      <c r="L2777" s="2">
        <v>0</v>
      </c>
      <c r="M2777" s="2">
        <v>0</v>
      </c>
      <c r="N2777" s="4">
        <v>0</v>
      </c>
    </row>
    <row r="2778" spans="1:14" ht="11.25">
      <c r="A2778" s="1" t="s">
        <v>4223</v>
      </c>
      <c r="B2778" s="2">
        <v>-21.171683333333334</v>
      </c>
      <c r="C2778" s="2">
        <v>-149.17973333333336</v>
      </c>
      <c r="D2778" s="149" t="s">
        <v>4224</v>
      </c>
      <c r="E2778" s="2" t="s">
        <v>630</v>
      </c>
      <c r="F2778" s="2" t="s">
        <v>1303</v>
      </c>
      <c r="G2778" s="2" t="s">
        <v>4503</v>
      </c>
      <c r="H2778" s="2" t="s">
        <v>4502</v>
      </c>
      <c r="I2778" s="2" t="s">
        <v>4504</v>
      </c>
      <c r="K2778" s="2">
        <v>0</v>
      </c>
      <c r="L2778" s="2">
        <v>0</v>
      </c>
      <c r="M2778" s="2">
        <v>0</v>
      </c>
      <c r="N2778" s="4">
        <v>0</v>
      </c>
    </row>
    <row r="2779" spans="1:14" ht="11.25">
      <c r="A2779" s="1" t="s">
        <v>4225</v>
      </c>
      <c r="B2779" s="2">
        <v>-14.519733333333333</v>
      </c>
      <c r="C2779" s="2">
        <v>-132.88335</v>
      </c>
      <c r="D2779" s="149" t="s">
        <v>4226</v>
      </c>
      <c r="E2779" s="2" t="s">
        <v>631</v>
      </c>
      <c r="F2779" s="2" t="s">
        <v>4505</v>
      </c>
      <c r="G2779" s="2" t="s">
        <v>4506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4">
        <v>0</v>
      </c>
    </row>
    <row r="2780" spans="1:14" ht="11.25">
      <c r="A2780" s="1" t="s">
        <v>4227</v>
      </c>
      <c r="B2780" s="2">
        <v>-28.833900000000003</v>
      </c>
      <c r="C2780" s="2">
        <v>-153.56251666666668</v>
      </c>
      <c r="D2780" s="149" t="s">
        <v>7051</v>
      </c>
      <c r="E2780" s="2" t="s">
        <v>632</v>
      </c>
      <c r="F2780" s="2" t="s">
        <v>4507</v>
      </c>
      <c r="G2780" s="2" t="s">
        <v>4508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4">
        <v>0</v>
      </c>
    </row>
    <row r="2781" spans="1:14" ht="11.25">
      <c r="A2781" s="1" t="s">
        <v>7052</v>
      </c>
      <c r="B2781" s="2">
        <v>-37.88751666666667</v>
      </c>
      <c r="C2781" s="2">
        <v>-147.56779999999998</v>
      </c>
      <c r="D2781" s="149" t="s">
        <v>7053</v>
      </c>
      <c r="E2781" s="2" t="s">
        <v>633</v>
      </c>
      <c r="F2781" s="2" t="s">
        <v>4509</v>
      </c>
      <c r="G2781" s="2" t="s">
        <v>4511</v>
      </c>
      <c r="H2781" s="2" t="s">
        <v>4510</v>
      </c>
      <c r="I2781" s="2" t="s">
        <v>4512</v>
      </c>
      <c r="K2781" s="2">
        <v>0</v>
      </c>
      <c r="L2781" s="2">
        <v>0</v>
      </c>
      <c r="M2781" s="2">
        <v>0</v>
      </c>
      <c r="N2781" s="4">
        <v>0</v>
      </c>
    </row>
    <row r="2782" spans="1:14" ht="11.25">
      <c r="A2782" s="1" t="s">
        <v>7054</v>
      </c>
      <c r="B2782" s="2">
        <v>-28.016683333333336</v>
      </c>
      <c r="C2782" s="2">
        <v>-152.68196666666665</v>
      </c>
      <c r="D2782" s="149" t="s">
        <v>7055</v>
      </c>
      <c r="E2782" s="2" t="s">
        <v>6178</v>
      </c>
      <c r="F2782" s="2" t="s">
        <v>6178</v>
      </c>
      <c r="G2782" s="2" t="s">
        <v>6178</v>
      </c>
      <c r="H2782" s="2" t="s">
        <v>6178</v>
      </c>
      <c r="I2782" s="2" t="s">
        <v>6178</v>
      </c>
      <c r="J2782" s="2" t="s">
        <v>6178</v>
      </c>
      <c r="K2782" s="2" t="s">
        <v>6178</v>
      </c>
      <c r="L2782" s="2" t="s">
        <v>6178</v>
      </c>
      <c r="M2782" s="2" t="s">
        <v>6178</v>
      </c>
      <c r="N2782" s="4" t="s">
        <v>6178</v>
      </c>
    </row>
    <row r="2783" spans="1:14" ht="11.25">
      <c r="A2783" s="1" t="s">
        <v>7056</v>
      </c>
      <c r="B2783" s="2">
        <v>-32.90501666666667</v>
      </c>
      <c r="C2783" s="2">
        <v>-138.3600166666667</v>
      </c>
      <c r="D2783" s="149" t="s">
        <v>6620</v>
      </c>
      <c r="E2783" s="2" t="s">
        <v>6178</v>
      </c>
      <c r="F2783" s="2" t="s">
        <v>6178</v>
      </c>
      <c r="G2783" s="2" t="s">
        <v>6178</v>
      </c>
      <c r="H2783" s="2" t="s">
        <v>6178</v>
      </c>
      <c r="I2783" s="2" t="s">
        <v>6178</v>
      </c>
      <c r="J2783" s="2" t="s">
        <v>6178</v>
      </c>
      <c r="K2783" s="2" t="s">
        <v>6178</v>
      </c>
      <c r="L2783" s="2" t="s">
        <v>6178</v>
      </c>
      <c r="M2783" s="2" t="s">
        <v>6178</v>
      </c>
      <c r="N2783" s="4" t="s">
        <v>6178</v>
      </c>
    </row>
    <row r="2784" spans="1:14" ht="11.25">
      <c r="A2784" s="1" t="s">
        <v>6621</v>
      </c>
      <c r="B2784" s="2">
        <v>-9.23335</v>
      </c>
      <c r="C2784" s="2">
        <v>-142.21668333333332</v>
      </c>
      <c r="D2784" s="149" t="s">
        <v>1852</v>
      </c>
      <c r="E2784" s="2" t="s">
        <v>6178</v>
      </c>
      <c r="F2784" s="2" t="s">
        <v>6178</v>
      </c>
      <c r="G2784" s="2" t="s">
        <v>6178</v>
      </c>
      <c r="H2784" s="2" t="s">
        <v>6178</v>
      </c>
      <c r="I2784" s="2" t="s">
        <v>6178</v>
      </c>
      <c r="J2784" s="2" t="s">
        <v>6178</v>
      </c>
      <c r="K2784" s="2" t="s">
        <v>6178</v>
      </c>
      <c r="L2784" s="2" t="s">
        <v>6178</v>
      </c>
      <c r="M2784" s="2" t="s">
        <v>6178</v>
      </c>
      <c r="N2784" s="4" t="s">
        <v>6178</v>
      </c>
    </row>
    <row r="2785" spans="1:14" ht="11.25">
      <c r="A2785" s="1" t="s">
        <v>1853</v>
      </c>
      <c r="B2785" s="2">
        <v>-27.411399999999997</v>
      </c>
      <c r="C2785" s="2">
        <v>-151.7353</v>
      </c>
      <c r="D2785" s="149" t="s">
        <v>1854</v>
      </c>
      <c r="E2785" s="2" t="s">
        <v>3667</v>
      </c>
      <c r="F2785" s="2" t="s">
        <v>4513</v>
      </c>
      <c r="G2785" s="2" t="s">
        <v>4516</v>
      </c>
      <c r="H2785" s="2" t="s">
        <v>4515</v>
      </c>
      <c r="I2785" s="2" t="s">
        <v>4518</v>
      </c>
      <c r="J2785" s="2" t="s">
        <v>4517</v>
      </c>
      <c r="K2785" s="2" t="s">
        <v>4514</v>
      </c>
      <c r="M2785" s="2">
        <v>0</v>
      </c>
      <c r="N2785" s="4">
        <v>0</v>
      </c>
    </row>
    <row r="2786" spans="1:14" ht="11.25">
      <c r="A2786" s="1" t="s">
        <v>1855</v>
      </c>
      <c r="B2786" s="2">
        <v>-36.26501666666667</v>
      </c>
      <c r="C2786" s="2">
        <v>-140.71168333333333</v>
      </c>
      <c r="D2786" s="149" t="s">
        <v>3225</v>
      </c>
      <c r="E2786" s="2" t="s">
        <v>6178</v>
      </c>
      <c r="F2786" s="2" t="s">
        <v>6178</v>
      </c>
      <c r="G2786" s="2" t="s">
        <v>6178</v>
      </c>
      <c r="H2786" s="2" t="s">
        <v>6178</v>
      </c>
      <c r="I2786" s="2" t="s">
        <v>6178</v>
      </c>
      <c r="J2786" s="2" t="s">
        <v>6178</v>
      </c>
      <c r="K2786" s="2" t="s">
        <v>6178</v>
      </c>
      <c r="L2786" s="2" t="s">
        <v>6178</v>
      </c>
      <c r="M2786" s="2" t="s">
        <v>6178</v>
      </c>
      <c r="N2786" s="4" t="s">
        <v>6178</v>
      </c>
    </row>
    <row r="2787" spans="1:14" ht="11.25">
      <c r="A2787" s="1" t="s">
        <v>3226</v>
      </c>
      <c r="B2787" s="2">
        <v>-22.91335</v>
      </c>
      <c r="C2787" s="2">
        <v>-139.89973333333333</v>
      </c>
      <c r="D2787" s="149" t="s">
        <v>3227</v>
      </c>
      <c r="E2787" s="2" t="s">
        <v>3668</v>
      </c>
      <c r="F2787" s="2" t="s">
        <v>4519</v>
      </c>
      <c r="G2787" s="2" t="s">
        <v>4521</v>
      </c>
      <c r="H2787" s="2" t="s">
        <v>4520</v>
      </c>
      <c r="I2787" s="2" t="s">
        <v>4522</v>
      </c>
      <c r="J2787" s="2">
        <v>0</v>
      </c>
      <c r="K2787" s="2">
        <v>0</v>
      </c>
      <c r="L2787" s="2">
        <v>0</v>
      </c>
      <c r="M2787" s="2">
        <v>0</v>
      </c>
      <c r="N2787" s="4">
        <v>0</v>
      </c>
    </row>
    <row r="2788" spans="1:14" ht="11.25">
      <c r="A2788" s="1" t="s">
        <v>3228</v>
      </c>
      <c r="B2788" s="2">
        <v>-20.80335</v>
      </c>
      <c r="C2788" s="2">
        <v>-149.27085</v>
      </c>
      <c r="D2788" s="149" t="s">
        <v>4936</v>
      </c>
      <c r="E2788" s="2" t="s">
        <v>6178</v>
      </c>
      <c r="F2788" s="2" t="s">
        <v>6178</v>
      </c>
      <c r="G2788" s="2" t="s">
        <v>6178</v>
      </c>
      <c r="H2788" s="2" t="s">
        <v>6178</v>
      </c>
      <c r="I2788" s="2" t="s">
        <v>6178</v>
      </c>
      <c r="J2788" s="2" t="s">
        <v>6178</v>
      </c>
      <c r="K2788" s="2" t="s">
        <v>6178</v>
      </c>
      <c r="L2788" s="2" t="s">
        <v>6178</v>
      </c>
      <c r="M2788" s="2" t="s">
        <v>6178</v>
      </c>
      <c r="N2788" s="4" t="s">
        <v>6178</v>
      </c>
    </row>
    <row r="2789" spans="1:13" ht="11.25">
      <c r="A2789" s="1" t="s">
        <v>4937</v>
      </c>
      <c r="B2789" s="2">
        <v>-20.495016666666668</v>
      </c>
      <c r="C2789" s="2">
        <v>-148.55223333333336</v>
      </c>
      <c r="D2789" s="149" t="s">
        <v>4938</v>
      </c>
      <c r="E2789" s="2" t="s">
        <v>3669</v>
      </c>
      <c r="F2789" s="2" t="s">
        <v>4523</v>
      </c>
      <c r="G2789" s="2" t="s">
        <v>4525</v>
      </c>
      <c r="H2789" s="2" t="s">
        <v>4524</v>
      </c>
      <c r="I2789" s="2" t="s">
        <v>4526</v>
      </c>
      <c r="J2789" s="2">
        <v>0</v>
      </c>
      <c r="K2789" s="2">
        <v>0</v>
      </c>
      <c r="L2789" s="2">
        <v>0</v>
      </c>
      <c r="M2789" s="2">
        <v>0</v>
      </c>
    </row>
    <row r="2790" spans="1:14" ht="11.25">
      <c r="A2790" s="1" t="s">
        <v>4939</v>
      </c>
      <c r="B2790" s="2">
        <v>-23.381966666666667</v>
      </c>
      <c r="C2790" s="2">
        <v>-150.4753</v>
      </c>
      <c r="D2790" s="149" t="s">
        <v>4940</v>
      </c>
      <c r="E2790" s="2" t="s">
        <v>3670</v>
      </c>
      <c r="F2790" s="2" t="s">
        <v>4527</v>
      </c>
      <c r="G2790" s="2" t="s">
        <v>4529</v>
      </c>
      <c r="H2790" s="2" t="s">
        <v>4528</v>
      </c>
      <c r="I2790" s="2" t="s">
        <v>4530</v>
      </c>
      <c r="J2790" s="2">
        <v>0</v>
      </c>
      <c r="K2790" s="2">
        <v>0</v>
      </c>
      <c r="L2790" s="2">
        <v>0</v>
      </c>
      <c r="M2790" s="2">
        <v>0</v>
      </c>
      <c r="N2790" s="4">
        <v>0</v>
      </c>
    </row>
    <row r="2791" spans="1:14" ht="11.25">
      <c r="A2791" s="1" t="s">
        <v>4941</v>
      </c>
      <c r="B2791" s="2">
        <v>-16.0753</v>
      </c>
      <c r="C2791" s="2">
        <v>-136.30223333333333</v>
      </c>
      <c r="D2791" s="149" t="s">
        <v>4942</v>
      </c>
      <c r="E2791" s="2" t="s">
        <v>627</v>
      </c>
      <c r="F2791" s="2" t="s">
        <v>4531</v>
      </c>
      <c r="G2791" s="2" t="s">
        <v>4532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4">
        <v>0</v>
      </c>
    </row>
    <row r="2792" spans="1:14" ht="11.25">
      <c r="A2792" s="1" t="s">
        <v>6359</v>
      </c>
      <c r="B2792" s="2">
        <v>-17.944733333333332</v>
      </c>
      <c r="C2792" s="2">
        <v>-122.23168333333334</v>
      </c>
      <c r="D2792" s="149" t="s">
        <v>4943</v>
      </c>
      <c r="E2792" s="2" t="s">
        <v>3671</v>
      </c>
      <c r="F2792" s="2" t="s">
        <v>7026</v>
      </c>
      <c r="G2792" s="2" t="s">
        <v>7027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4">
        <v>0</v>
      </c>
    </row>
    <row r="2793" spans="1:14" ht="11.25">
      <c r="A2793" s="1" t="s">
        <v>3743</v>
      </c>
      <c r="B2793" s="2">
        <v>-34.62363333333334</v>
      </c>
      <c r="C2793" s="2">
        <v>-143.57835000000003</v>
      </c>
      <c r="D2793" s="149" t="s">
        <v>3744</v>
      </c>
      <c r="E2793" s="2" t="s">
        <v>3672</v>
      </c>
      <c r="F2793" s="2" t="s">
        <v>4533</v>
      </c>
      <c r="G2793" s="2" t="s">
        <v>4535</v>
      </c>
      <c r="H2793" s="2" t="s">
        <v>4534</v>
      </c>
      <c r="I2793" s="2" t="s">
        <v>4536</v>
      </c>
      <c r="J2793" s="2">
        <v>0</v>
      </c>
      <c r="K2793" s="2">
        <v>0</v>
      </c>
      <c r="L2793" s="2">
        <v>0</v>
      </c>
      <c r="M2793" s="2">
        <v>0</v>
      </c>
      <c r="N2793" s="4">
        <v>0</v>
      </c>
    </row>
    <row r="2794" spans="1:14" ht="11.25">
      <c r="A2794" s="1" t="s">
        <v>3745</v>
      </c>
      <c r="B2794" s="2">
        <v>-38.25834999999999</v>
      </c>
      <c r="C2794" s="2">
        <v>-144.43335</v>
      </c>
      <c r="D2794" s="149" t="s">
        <v>3746</v>
      </c>
      <c r="E2794" s="2" t="s">
        <v>6178</v>
      </c>
      <c r="F2794" s="2" t="s">
        <v>6178</v>
      </c>
      <c r="G2794" s="2" t="s">
        <v>6178</v>
      </c>
      <c r="H2794" s="2" t="s">
        <v>6178</v>
      </c>
      <c r="I2794" s="2" t="s">
        <v>6178</v>
      </c>
      <c r="J2794" s="2" t="s">
        <v>6178</v>
      </c>
      <c r="K2794" s="2" t="s">
        <v>6178</v>
      </c>
      <c r="L2794" s="2" t="s">
        <v>6178</v>
      </c>
      <c r="M2794" s="2" t="s">
        <v>6178</v>
      </c>
      <c r="N2794" s="4" t="s">
        <v>6178</v>
      </c>
    </row>
    <row r="2795" spans="1:14" ht="11.25">
      <c r="A2795" s="1" t="s">
        <v>3747</v>
      </c>
      <c r="B2795" s="2">
        <v>-29.9739</v>
      </c>
      <c r="C2795" s="2">
        <v>-146.81668333333334</v>
      </c>
      <c r="D2795" s="149" t="s">
        <v>3748</v>
      </c>
      <c r="E2795" s="2" t="s">
        <v>3673</v>
      </c>
      <c r="F2795" s="2" t="s">
        <v>3136</v>
      </c>
      <c r="G2795" s="2" t="s">
        <v>3137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4">
        <v>0</v>
      </c>
    </row>
    <row r="2796" spans="1:14" ht="11.25">
      <c r="A2796" s="1" t="s">
        <v>3749</v>
      </c>
      <c r="B2796" s="2">
        <v>-12.6239</v>
      </c>
      <c r="C2796" s="2">
        <v>-142.0872333333333</v>
      </c>
      <c r="D2796" s="149" t="s">
        <v>436</v>
      </c>
      <c r="E2796" s="2" t="s">
        <v>408</v>
      </c>
      <c r="F2796" s="2" t="s">
        <v>6862</v>
      </c>
      <c r="G2796" s="2" t="s">
        <v>6863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4">
        <v>0</v>
      </c>
    </row>
    <row r="2797" spans="1:14" ht="11.25">
      <c r="A2797" s="1" t="s">
        <v>437</v>
      </c>
      <c r="B2797" s="2">
        <v>-37.73335</v>
      </c>
      <c r="C2797" s="2">
        <v>-144.42223333333334</v>
      </c>
      <c r="D2797" s="149" t="s">
        <v>2055</v>
      </c>
      <c r="E2797" s="2" t="s">
        <v>6178</v>
      </c>
      <c r="F2797" s="2" t="s">
        <v>6178</v>
      </c>
      <c r="G2797" s="2" t="s">
        <v>6178</v>
      </c>
      <c r="H2797" s="2" t="s">
        <v>6178</v>
      </c>
      <c r="I2797" s="2" t="s">
        <v>6178</v>
      </c>
      <c r="J2797" s="2" t="s">
        <v>6178</v>
      </c>
      <c r="K2797" s="2" t="s">
        <v>6178</v>
      </c>
      <c r="L2797" s="2" t="s">
        <v>6178</v>
      </c>
      <c r="M2797" s="2" t="s">
        <v>6178</v>
      </c>
      <c r="N2797" s="4" t="s">
        <v>6178</v>
      </c>
    </row>
    <row r="2798" spans="1:14" ht="11.25">
      <c r="A2798" s="1" t="s">
        <v>2056</v>
      </c>
      <c r="B2798" s="2">
        <v>-33.40946666666667</v>
      </c>
      <c r="C2798" s="2">
        <v>-149.65196666666665</v>
      </c>
      <c r="D2798" s="149" t="s">
        <v>2057</v>
      </c>
      <c r="E2798" s="2" t="s">
        <v>409</v>
      </c>
      <c r="F2798" s="2" t="s">
        <v>6864</v>
      </c>
      <c r="G2798" s="2" t="s">
        <v>6866</v>
      </c>
      <c r="H2798" s="2" t="s">
        <v>6865</v>
      </c>
      <c r="I2798" s="2" t="s">
        <v>6867</v>
      </c>
      <c r="K2798" s="2">
        <v>0</v>
      </c>
      <c r="L2798" s="2">
        <v>0</v>
      </c>
      <c r="M2798" s="2">
        <v>0</v>
      </c>
      <c r="N2798" s="4">
        <v>0</v>
      </c>
    </row>
    <row r="2799" spans="1:14" ht="11.25">
      <c r="A2799" s="1" t="s">
        <v>2058</v>
      </c>
      <c r="B2799" s="2">
        <v>-11.769183333333334</v>
      </c>
      <c r="C2799" s="2">
        <v>-130.61973333333333</v>
      </c>
      <c r="D2799" s="149" t="s">
        <v>2059</v>
      </c>
      <c r="E2799" s="2" t="s">
        <v>410</v>
      </c>
      <c r="F2799" s="2" t="s">
        <v>6868</v>
      </c>
      <c r="G2799" s="2" t="s">
        <v>6869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4">
        <v>0</v>
      </c>
    </row>
    <row r="2800" spans="1:14" ht="11.25">
      <c r="A2800" s="1" t="s">
        <v>2060</v>
      </c>
      <c r="B2800" s="2">
        <v>-19.252516666666665</v>
      </c>
      <c r="C2800" s="2">
        <v>-146.7653</v>
      </c>
      <c r="D2800" s="149" t="s">
        <v>7185</v>
      </c>
      <c r="E2800" s="2" t="s">
        <v>630</v>
      </c>
      <c r="F2800" s="2" t="s">
        <v>6870</v>
      </c>
      <c r="G2800" s="2" t="s">
        <v>6872</v>
      </c>
      <c r="H2800" s="2" t="s">
        <v>6871</v>
      </c>
      <c r="I2800" s="2" t="s">
        <v>6873</v>
      </c>
      <c r="J2800" s="2">
        <v>0</v>
      </c>
      <c r="K2800" s="2">
        <v>0</v>
      </c>
      <c r="L2800" s="2">
        <v>0</v>
      </c>
      <c r="M2800" s="2">
        <v>0</v>
      </c>
      <c r="N2800" s="4">
        <v>0</v>
      </c>
    </row>
    <row r="2801" spans="1:14" ht="11.25">
      <c r="A2801" s="1" t="s">
        <v>7186</v>
      </c>
      <c r="B2801" s="2">
        <v>-23.603066666666667</v>
      </c>
      <c r="C2801" s="2">
        <v>-148.80696666666668</v>
      </c>
      <c r="D2801" s="149" t="s">
        <v>7187</v>
      </c>
      <c r="E2801" s="2" t="s">
        <v>411</v>
      </c>
      <c r="F2801" s="2" t="s">
        <v>6874</v>
      </c>
      <c r="G2801" s="2" t="s">
        <v>6875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4">
        <v>0</v>
      </c>
    </row>
    <row r="2802" spans="1:14" ht="11.25">
      <c r="A2802" s="1" t="s">
        <v>10</v>
      </c>
      <c r="B2802" s="2">
        <v>-19.21335</v>
      </c>
      <c r="C2802" s="2">
        <v>-146.59668333333335</v>
      </c>
      <c r="D2802" s="149" t="s">
        <v>2655</v>
      </c>
      <c r="E2802" s="2" t="s">
        <v>6178</v>
      </c>
      <c r="F2802" s="2" t="s">
        <v>6178</v>
      </c>
      <c r="G2802" s="2" t="s">
        <v>6178</v>
      </c>
      <c r="H2802" s="2" t="s">
        <v>6178</v>
      </c>
      <c r="I2802" s="2" t="s">
        <v>6178</v>
      </c>
      <c r="J2802" s="2" t="s">
        <v>6178</v>
      </c>
      <c r="K2802" s="2" t="s">
        <v>6178</v>
      </c>
      <c r="L2802" s="2" t="s">
        <v>6178</v>
      </c>
      <c r="M2802" s="2" t="s">
        <v>6178</v>
      </c>
      <c r="N2802" s="4" t="s">
        <v>6178</v>
      </c>
    </row>
    <row r="2803" spans="1:14" ht="11.25">
      <c r="A2803" s="1" t="s">
        <v>7188</v>
      </c>
      <c r="B2803" s="2">
        <v>-24.9039</v>
      </c>
      <c r="C2803" s="2">
        <v>-152.31863333333334</v>
      </c>
      <c r="D2803" s="149" t="s">
        <v>7189</v>
      </c>
      <c r="E2803" s="2" t="s">
        <v>412</v>
      </c>
      <c r="F2803" s="2" t="s">
        <v>6876</v>
      </c>
      <c r="G2803" s="2" t="s">
        <v>6878</v>
      </c>
      <c r="H2803" s="2" t="s">
        <v>6877</v>
      </c>
      <c r="I2803" s="2" t="s">
        <v>6879</v>
      </c>
      <c r="K2803" s="2">
        <v>0</v>
      </c>
      <c r="L2803" s="2">
        <v>0</v>
      </c>
      <c r="M2803" s="2">
        <v>0</v>
      </c>
      <c r="N2803" s="4">
        <v>0</v>
      </c>
    </row>
    <row r="2804" spans="1:14" ht="11.25">
      <c r="A2804" s="1" t="s">
        <v>7190</v>
      </c>
      <c r="B2804" s="2">
        <v>-33.37835</v>
      </c>
      <c r="C2804" s="2">
        <v>-115.67668333333333</v>
      </c>
      <c r="D2804" s="149" t="s">
        <v>7191</v>
      </c>
      <c r="E2804" s="2" t="s">
        <v>627</v>
      </c>
      <c r="F2804" s="2" t="s">
        <v>6880</v>
      </c>
      <c r="G2804" s="2" t="s">
        <v>6881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4">
        <v>0</v>
      </c>
    </row>
    <row r="2805" spans="1:14" ht="11.25">
      <c r="A2805" s="1" t="s">
        <v>7192</v>
      </c>
      <c r="B2805" s="2">
        <v>-17.550016666666668</v>
      </c>
      <c r="C2805" s="2">
        <v>-128.3016833333333</v>
      </c>
      <c r="D2805" s="149" t="s">
        <v>7193</v>
      </c>
      <c r="E2805" s="2">
        <v>800</v>
      </c>
      <c r="F2805" s="2" t="s">
        <v>1312</v>
      </c>
      <c r="G2805" s="2" t="s">
        <v>1313</v>
      </c>
      <c r="H2805" s="2" t="s">
        <v>6178</v>
      </c>
      <c r="I2805" s="2" t="s">
        <v>6178</v>
      </c>
      <c r="J2805" s="2" t="s">
        <v>6178</v>
      </c>
      <c r="K2805" s="2" t="s">
        <v>6178</v>
      </c>
      <c r="L2805" s="2" t="s">
        <v>6178</v>
      </c>
      <c r="M2805" s="2" t="s">
        <v>6178</v>
      </c>
      <c r="N2805" s="4" t="s">
        <v>6178</v>
      </c>
    </row>
    <row r="2806" spans="1:14" ht="11.25">
      <c r="A2806" s="1" t="s">
        <v>7194</v>
      </c>
      <c r="B2806" s="2">
        <v>-27.365566666666666</v>
      </c>
      <c r="C2806" s="2">
        <v>-121.03585000000001</v>
      </c>
      <c r="D2806" s="149" t="s">
        <v>7195</v>
      </c>
      <c r="E2806" s="2" t="s">
        <v>6178</v>
      </c>
      <c r="F2806" s="2" t="s">
        <v>6178</v>
      </c>
      <c r="G2806" s="2" t="s">
        <v>6178</v>
      </c>
      <c r="H2806" s="2" t="s">
        <v>6178</v>
      </c>
      <c r="I2806" s="2" t="s">
        <v>6178</v>
      </c>
      <c r="J2806" s="2" t="s">
        <v>6178</v>
      </c>
      <c r="K2806" s="2" t="s">
        <v>6178</v>
      </c>
      <c r="L2806" s="2" t="s">
        <v>6178</v>
      </c>
      <c r="M2806" s="2" t="s">
        <v>6178</v>
      </c>
      <c r="N2806" s="4" t="s">
        <v>6178</v>
      </c>
    </row>
    <row r="2807" spans="1:14" ht="11.25">
      <c r="A2807" s="1" t="s">
        <v>7196</v>
      </c>
      <c r="B2807" s="2">
        <v>-20.0178</v>
      </c>
      <c r="C2807" s="2">
        <v>-148.21529999999998</v>
      </c>
      <c r="D2807" s="149" t="s">
        <v>3494</v>
      </c>
      <c r="E2807" s="2" t="s">
        <v>413</v>
      </c>
      <c r="F2807" s="2" t="s">
        <v>6882</v>
      </c>
      <c r="G2807" s="2" t="s">
        <v>6884</v>
      </c>
      <c r="H2807" s="2" t="s">
        <v>6883</v>
      </c>
      <c r="I2807" s="2" t="s">
        <v>195</v>
      </c>
      <c r="J2807" s="2">
        <v>0</v>
      </c>
      <c r="K2807" s="2">
        <v>0</v>
      </c>
      <c r="L2807" s="2">
        <v>0</v>
      </c>
      <c r="M2807" s="2">
        <v>0</v>
      </c>
      <c r="N2807" s="4">
        <v>0</v>
      </c>
    </row>
    <row r="2808" spans="1:14" ht="11.25">
      <c r="A2808" s="1" t="s">
        <v>3495</v>
      </c>
      <c r="B2808" s="2">
        <v>-12.678633333333334</v>
      </c>
      <c r="C2808" s="2">
        <v>-141.92530000000002</v>
      </c>
      <c r="D2808" s="149" t="s">
        <v>4105</v>
      </c>
      <c r="E2808" s="2" t="s">
        <v>414</v>
      </c>
      <c r="F2808" s="2" t="s">
        <v>196</v>
      </c>
      <c r="G2808" s="2" t="s">
        <v>197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4">
        <v>0</v>
      </c>
    </row>
    <row r="2809" spans="1:14" ht="11.25">
      <c r="A2809" s="1" t="s">
        <v>4106</v>
      </c>
      <c r="B2809" s="2">
        <v>-20.864466666666665</v>
      </c>
      <c r="C2809" s="2">
        <v>-115.40613333333333</v>
      </c>
      <c r="D2809" s="149" t="s">
        <v>4107</v>
      </c>
      <c r="E2809" s="2" t="s">
        <v>413</v>
      </c>
      <c r="F2809" s="2" t="s">
        <v>198</v>
      </c>
      <c r="G2809" s="2" t="s">
        <v>199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4">
        <v>0</v>
      </c>
    </row>
    <row r="2810" spans="1:14" ht="11.25">
      <c r="A2810" s="1" t="s">
        <v>4108</v>
      </c>
      <c r="B2810" s="2">
        <v>-16.73335</v>
      </c>
      <c r="C2810" s="2">
        <v>-125.43334999999999</v>
      </c>
      <c r="D2810" s="149" t="s">
        <v>4841</v>
      </c>
      <c r="E2810" s="2">
        <v>1260</v>
      </c>
      <c r="F2810" s="2" t="s">
        <v>4842</v>
      </c>
      <c r="G2810" s="2" t="s">
        <v>4843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</row>
    <row r="2811" spans="1:14" ht="11.25">
      <c r="A2811" s="1" t="s">
        <v>4108</v>
      </c>
      <c r="B2811" s="2">
        <v>-16.73335</v>
      </c>
      <c r="C2811" s="2">
        <v>-125.43334999999999</v>
      </c>
      <c r="D2811" s="149" t="s">
        <v>4109</v>
      </c>
      <c r="E2811" s="2" t="s">
        <v>6178</v>
      </c>
      <c r="F2811" s="2" t="s">
        <v>6178</v>
      </c>
      <c r="G2811" s="2" t="s">
        <v>6178</v>
      </c>
      <c r="H2811" s="2" t="s">
        <v>6178</v>
      </c>
      <c r="I2811" s="2" t="s">
        <v>6178</v>
      </c>
      <c r="J2811" s="2" t="s">
        <v>6178</v>
      </c>
      <c r="K2811" s="2" t="s">
        <v>6178</v>
      </c>
      <c r="L2811" s="2" t="s">
        <v>6178</v>
      </c>
      <c r="M2811" s="2" t="s">
        <v>6178</v>
      </c>
      <c r="N2811" s="4" t="s">
        <v>6178</v>
      </c>
    </row>
    <row r="2812" spans="1:14" ht="11.25">
      <c r="A2812" s="1" t="s">
        <v>4110</v>
      </c>
      <c r="B2812" s="2">
        <v>-27.08335</v>
      </c>
      <c r="C2812" s="2">
        <v>-152.98335</v>
      </c>
      <c r="D2812" s="149" t="s">
        <v>4111</v>
      </c>
      <c r="E2812" s="2" t="s">
        <v>6178</v>
      </c>
      <c r="F2812" s="2" t="s">
        <v>6178</v>
      </c>
      <c r="G2812" s="2" t="s">
        <v>6178</v>
      </c>
      <c r="H2812" s="2" t="s">
        <v>6178</v>
      </c>
      <c r="I2812" s="2" t="s">
        <v>6178</v>
      </c>
      <c r="J2812" s="2" t="s">
        <v>6178</v>
      </c>
      <c r="K2812" s="2" t="s">
        <v>6178</v>
      </c>
      <c r="L2812" s="2" t="s">
        <v>6178</v>
      </c>
      <c r="M2812" s="2" t="s">
        <v>6178</v>
      </c>
      <c r="N2812" s="4" t="s">
        <v>6178</v>
      </c>
    </row>
    <row r="2813" spans="1:14" ht="11.25">
      <c r="A2813" s="1" t="s">
        <v>4112</v>
      </c>
      <c r="B2813" s="2">
        <v>-32.26473333333333</v>
      </c>
      <c r="C2813" s="2">
        <v>-125.4939</v>
      </c>
      <c r="D2813" s="149" t="s">
        <v>4113</v>
      </c>
      <c r="E2813" s="2" t="s">
        <v>6178</v>
      </c>
      <c r="F2813" s="2" t="s">
        <v>6178</v>
      </c>
      <c r="G2813" s="2" t="s">
        <v>6178</v>
      </c>
      <c r="H2813" s="2" t="s">
        <v>6178</v>
      </c>
      <c r="I2813" s="2" t="s">
        <v>6178</v>
      </c>
      <c r="J2813" s="2" t="s">
        <v>6178</v>
      </c>
      <c r="K2813" s="2" t="s">
        <v>6178</v>
      </c>
      <c r="L2813" s="2" t="s">
        <v>6178</v>
      </c>
      <c r="M2813" s="2" t="s">
        <v>6178</v>
      </c>
      <c r="N2813" s="4" t="s">
        <v>6178</v>
      </c>
    </row>
    <row r="2814" spans="1:14" ht="11.25">
      <c r="A2814" s="1" t="s">
        <v>4114</v>
      </c>
      <c r="B2814" s="2">
        <v>-31.773349999999997</v>
      </c>
      <c r="C2814" s="2">
        <v>-149.60946666666666</v>
      </c>
      <c r="D2814" s="149" t="s">
        <v>7121</v>
      </c>
      <c r="E2814" s="2" t="s">
        <v>415</v>
      </c>
      <c r="F2814" s="2" t="s">
        <v>6678</v>
      </c>
      <c r="G2814" s="2" t="s">
        <v>6679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4">
        <v>0</v>
      </c>
    </row>
    <row r="2815" spans="1:7" ht="11.25">
      <c r="A2815" s="1" t="s">
        <v>2482</v>
      </c>
      <c r="B2815" s="2">
        <v>-18.7</v>
      </c>
      <c r="C2815" s="2">
        <v>-125.9</v>
      </c>
      <c r="D2815" s="149" t="s">
        <v>980</v>
      </c>
      <c r="E2815" s="2">
        <v>550</v>
      </c>
      <c r="F2815" s="2" t="s">
        <v>1959</v>
      </c>
      <c r="G2815" s="2" t="s">
        <v>1960</v>
      </c>
    </row>
    <row r="2816" spans="1:14" ht="11.25">
      <c r="A2816" s="1" t="s">
        <v>7122</v>
      </c>
      <c r="B2816" s="2">
        <v>-24.880566666666667</v>
      </c>
      <c r="C2816" s="2">
        <v>-113.67223333333334</v>
      </c>
      <c r="D2816" s="149" t="s">
        <v>7123</v>
      </c>
      <c r="E2816" s="2" t="s">
        <v>2299</v>
      </c>
      <c r="F2816" s="2" t="s">
        <v>6680</v>
      </c>
      <c r="G2816" s="2" t="s">
        <v>6682</v>
      </c>
      <c r="H2816" s="2" t="s">
        <v>6681</v>
      </c>
      <c r="I2816" s="2" t="s">
        <v>6683</v>
      </c>
      <c r="J2816" s="2">
        <v>0</v>
      </c>
      <c r="K2816" s="2">
        <v>0</v>
      </c>
      <c r="L2816" s="2">
        <v>0</v>
      </c>
      <c r="M2816" s="2">
        <v>0</v>
      </c>
      <c r="N2816" s="4">
        <v>0</v>
      </c>
    </row>
    <row r="2817" spans="1:14" ht="11.25">
      <c r="A2817" s="1" t="s">
        <v>7124</v>
      </c>
      <c r="B2817" s="2">
        <v>-28.8828</v>
      </c>
      <c r="C2817" s="2">
        <v>-153.06696666666664</v>
      </c>
      <c r="D2817" s="149" t="s">
        <v>7125</v>
      </c>
      <c r="E2817" s="2" t="s">
        <v>6179</v>
      </c>
      <c r="F2817" s="2" t="s">
        <v>6684</v>
      </c>
      <c r="G2817" s="2" t="s">
        <v>6685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4">
        <v>0</v>
      </c>
    </row>
    <row r="2818" spans="1:14" ht="11.25">
      <c r="A2818" s="1" t="s">
        <v>7126</v>
      </c>
      <c r="B2818" s="2">
        <v>-31.53835</v>
      </c>
      <c r="C2818" s="2">
        <v>-145.79389999999998</v>
      </c>
      <c r="D2818" s="149" t="s">
        <v>7127</v>
      </c>
      <c r="E2818" s="2" t="s">
        <v>416</v>
      </c>
      <c r="F2818" s="2" t="s">
        <v>6686</v>
      </c>
      <c r="G2818" s="2" t="s">
        <v>4735</v>
      </c>
      <c r="H2818" s="2" t="s">
        <v>4734</v>
      </c>
      <c r="I2818" s="2" t="s">
        <v>4736</v>
      </c>
      <c r="K2818" s="2">
        <v>0</v>
      </c>
      <c r="L2818" s="2">
        <v>0</v>
      </c>
      <c r="M2818" s="2">
        <v>0</v>
      </c>
      <c r="N2818" s="4">
        <v>0</v>
      </c>
    </row>
    <row r="2819" spans="1:14" ht="11.25">
      <c r="A2819" s="1" t="s">
        <v>7128</v>
      </c>
      <c r="B2819" s="2">
        <v>-31.332516666666667</v>
      </c>
      <c r="C2819" s="2">
        <v>-149.2672333333333</v>
      </c>
      <c r="D2819" s="149" t="s">
        <v>5206</v>
      </c>
      <c r="E2819" s="2" t="s">
        <v>417</v>
      </c>
      <c r="F2819" s="2" t="s">
        <v>4737</v>
      </c>
      <c r="G2819" s="2" t="s">
        <v>237</v>
      </c>
      <c r="H2819" s="2" t="s">
        <v>236</v>
      </c>
      <c r="I2819" s="2" t="s">
        <v>238</v>
      </c>
      <c r="J2819" s="2">
        <v>0</v>
      </c>
      <c r="K2819" s="2">
        <v>0</v>
      </c>
      <c r="L2819" s="2">
        <v>0</v>
      </c>
      <c r="M2819" s="2">
        <v>0</v>
      </c>
      <c r="N2819" s="4">
        <v>0</v>
      </c>
    </row>
    <row r="2820" spans="1:14" ht="11.25">
      <c r="A2820" s="1" t="s">
        <v>5207</v>
      </c>
      <c r="B2820" s="2">
        <v>-42.82668333333333</v>
      </c>
      <c r="C2820" s="2">
        <v>-147.47473333333335</v>
      </c>
      <c r="D2820" s="149" t="s">
        <v>7725</v>
      </c>
      <c r="E2820" s="2" t="s">
        <v>414</v>
      </c>
      <c r="F2820" s="2" t="s">
        <v>239</v>
      </c>
      <c r="G2820" s="2" t="s">
        <v>1921</v>
      </c>
      <c r="H2820" s="2" t="s">
        <v>240</v>
      </c>
      <c r="I2820" s="2" t="s">
        <v>1922</v>
      </c>
      <c r="K2820" s="2">
        <v>0</v>
      </c>
      <c r="L2820" s="2">
        <v>0</v>
      </c>
      <c r="M2820" s="2">
        <v>0</v>
      </c>
      <c r="N2820" s="4">
        <v>0</v>
      </c>
    </row>
    <row r="2821" spans="1:7" ht="11.25">
      <c r="A2821" s="1" t="s">
        <v>5611</v>
      </c>
      <c r="B2821" s="2">
        <v>-17.986666666666668</v>
      </c>
      <c r="C2821" s="2">
        <v>-124.16833333333334</v>
      </c>
      <c r="D2821" s="149" t="s">
        <v>5612</v>
      </c>
      <c r="E2821" s="2">
        <v>150</v>
      </c>
      <c r="F2821" s="2" t="s">
        <v>2480</v>
      </c>
      <c r="G2821" s="2" t="s">
        <v>2481</v>
      </c>
    </row>
    <row r="2822" spans="1:14" ht="11.25">
      <c r="A2822" s="1" t="s">
        <v>7726</v>
      </c>
      <c r="B2822" s="2">
        <v>-29.040016666666666</v>
      </c>
      <c r="C2822" s="2">
        <v>-134.72085</v>
      </c>
      <c r="D2822" s="149" t="s">
        <v>7727</v>
      </c>
      <c r="E2822" s="2" t="s">
        <v>418</v>
      </c>
      <c r="F2822" s="2" t="s">
        <v>1923</v>
      </c>
      <c r="G2822" s="2" t="s">
        <v>1925</v>
      </c>
      <c r="H2822" s="2" t="s">
        <v>1924</v>
      </c>
      <c r="I2822" s="2" t="s">
        <v>2636</v>
      </c>
      <c r="J2822" s="2">
        <v>0</v>
      </c>
      <c r="K2822" s="2">
        <v>0</v>
      </c>
      <c r="L2822" s="2">
        <v>0</v>
      </c>
      <c r="M2822" s="2">
        <v>0</v>
      </c>
      <c r="N2822" s="4">
        <v>0</v>
      </c>
    </row>
    <row r="2823" spans="1:14" ht="11.25">
      <c r="A2823" s="1" t="s">
        <v>7728</v>
      </c>
      <c r="B2823" s="2">
        <v>-29.521966666666664</v>
      </c>
      <c r="C2823" s="2">
        <v>-148.58223333333336</v>
      </c>
      <c r="D2823" s="149" t="s">
        <v>7729</v>
      </c>
      <c r="E2823" s="2" t="s">
        <v>419</v>
      </c>
      <c r="F2823" s="2" t="s">
        <v>2637</v>
      </c>
      <c r="G2823" s="2" t="s">
        <v>2639</v>
      </c>
      <c r="H2823" s="2" t="s">
        <v>2638</v>
      </c>
      <c r="I2823" s="2" t="s">
        <v>2640</v>
      </c>
      <c r="J2823" s="2">
        <v>0</v>
      </c>
      <c r="K2823" s="2">
        <v>0</v>
      </c>
      <c r="L2823" s="2">
        <v>0</v>
      </c>
      <c r="M2823" s="2">
        <v>0</v>
      </c>
      <c r="N2823" s="4">
        <v>0</v>
      </c>
    </row>
    <row r="2824" spans="1:14" ht="11.25">
      <c r="A2824" s="1" t="s">
        <v>7730</v>
      </c>
      <c r="B2824" s="2">
        <v>-26.775016666666666</v>
      </c>
      <c r="C2824" s="2">
        <v>-150.61668333333336</v>
      </c>
      <c r="D2824" s="149" t="s">
        <v>7731</v>
      </c>
      <c r="E2824" s="2" t="s">
        <v>6178</v>
      </c>
      <c r="F2824" s="2" t="s">
        <v>6178</v>
      </c>
      <c r="G2824" s="2" t="s">
        <v>6178</v>
      </c>
      <c r="H2824" s="2" t="s">
        <v>6178</v>
      </c>
      <c r="I2824" s="2" t="s">
        <v>6178</v>
      </c>
      <c r="J2824" s="2" t="s">
        <v>6178</v>
      </c>
      <c r="K2824" s="2" t="s">
        <v>6178</v>
      </c>
      <c r="L2824" s="2" t="s">
        <v>6178</v>
      </c>
      <c r="M2824" s="2" t="s">
        <v>6178</v>
      </c>
      <c r="N2824" s="4" t="s">
        <v>6178</v>
      </c>
    </row>
    <row r="2825" spans="1:14" ht="11.25">
      <c r="A2825" s="1" t="s">
        <v>7732</v>
      </c>
      <c r="B2825" s="2">
        <v>-10.050016666666668</v>
      </c>
      <c r="C2825" s="2">
        <v>-143.06668333333332</v>
      </c>
      <c r="D2825" s="149" t="s">
        <v>7733</v>
      </c>
      <c r="E2825" s="2" t="s">
        <v>6178</v>
      </c>
      <c r="F2825" s="2" t="s">
        <v>6178</v>
      </c>
      <c r="G2825" s="2" t="s">
        <v>6178</v>
      </c>
      <c r="H2825" s="2" t="s">
        <v>6178</v>
      </c>
      <c r="I2825" s="2" t="s">
        <v>6178</v>
      </c>
      <c r="J2825" s="2" t="s">
        <v>6178</v>
      </c>
      <c r="K2825" s="2" t="s">
        <v>6178</v>
      </c>
      <c r="L2825" s="2" t="s">
        <v>6178</v>
      </c>
      <c r="M2825" s="2" t="s">
        <v>6178</v>
      </c>
      <c r="N2825" s="4" t="s">
        <v>6178</v>
      </c>
    </row>
    <row r="2826" spans="1:14" ht="11.25">
      <c r="A2826" s="1" t="s">
        <v>7734</v>
      </c>
      <c r="B2826" s="2">
        <v>-20.668633333333332</v>
      </c>
      <c r="C2826" s="2">
        <v>-140.50446666666667</v>
      </c>
      <c r="D2826" s="149" t="s">
        <v>7735</v>
      </c>
      <c r="E2826" s="2" t="s">
        <v>420</v>
      </c>
      <c r="F2826" s="2" t="s">
        <v>2641</v>
      </c>
      <c r="G2826" s="2" t="s">
        <v>2643</v>
      </c>
      <c r="H2826" s="2" t="s">
        <v>2642</v>
      </c>
      <c r="I2826" s="2" t="s">
        <v>2644</v>
      </c>
      <c r="K2826" s="2">
        <v>0</v>
      </c>
      <c r="L2826" s="2">
        <v>0</v>
      </c>
      <c r="M2826" s="2">
        <v>0</v>
      </c>
      <c r="N2826" s="4">
        <v>0</v>
      </c>
    </row>
    <row r="2827" spans="1:14" ht="11.25">
      <c r="A2827" s="1" t="s">
        <v>7736</v>
      </c>
      <c r="B2827" s="2">
        <v>-38.326683333333335</v>
      </c>
      <c r="C2827" s="2">
        <v>-143.05668333333332</v>
      </c>
      <c r="D2827" s="149" t="s">
        <v>7021</v>
      </c>
      <c r="E2827" s="2" t="s">
        <v>6178</v>
      </c>
      <c r="F2827" s="2" t="s">
        <v>6178</v>
      </c>
      <c r="G2827" s="2" t="s">
        <v>6178</v>
      </c>
      <c r="H2827" s="2" t="s">
        <v>6178</v>
      </c>
      <c r="I2827" s="2" t="s">
        <v>6178</v>
      </c>
      <c r="J2827" s="2" t="s">
        <v>6178</v>
      </c>
      <c r="K2827" s="2" t="s">
        <v>6178</v>
      </c>
      <c r="L2827" s="2" t="s">
        <v>6178</v>
      </c>
      <c r="M2827" s="2" t="s">
        <v>6178</v>
      </c>
      <c r="N2827" s="4" t="s">
        <v>6178</v>
      </c>
    </row>
    <row r="2828" spans="1:14" ht="11.25">
      <c r="A2828" s="1" t="s">
        <v>7022</v>
      </c>
      <c r="B2828" s="2">
        <v>-27.907516666666666</v>
      </c>
      <c r="C2828" s="2">
        <v>-134.05335000000002</v>
      </c>
      <c r="D2828" s="149" t="s">
        <v>7023</v>
      </c>
      <c r="E2828" s="2" t="s">
        <v>6178</v>
      </c>
      <c r="F2828" s="2" t="s">
        <v>6178</v>
      </c>
      <c r="G2828" s="2" t="s">
        <v>6178</v>
      </c>
      <c r="H2828" s="2" t="s">
        <v>6178</v>
      </c>
      <c r="I2828" s="2" t="s">
        <v>6178</v>
      </c>
      <c r="J2828" s="2" t="s">
        <v>6178</v>
      </c>
      <c r="K2828" s="2" t="s">
        <v>6178</v>
      </c>
      <c r="L2828" s="2" t="s">
        <v>6178</v>
      </c>
      <c r="M2828" s="2" t="s">
        <v>6178</v>
      </c>
      <c r="N2828" s="4" t="s">
        <v>6178</v>
      </c>
    </row>
    <row r="2829" spans="1:14" ht="11.25">
      <c r="A2829" s="1" t="s">
        <v>7024</v>
      </c>
      <c r="B2829" s="2">
        <v>-33.06446666666667</v>
      </c>
      <c r="C2829" s="2">
        <v>-147.20918333333333</v>
      </c>
      <c r="D2829" s="149" t="s">
        <v>7025</v>
      </c>
      <c r="E2829" s="2" t="s">
        <v>421</v>
      </c>
      <c r="F2829" s="2" t="s">
        <v>2645</v>
      </c>
      <c r="G2829" s="2" t="s">
        <v>2647</v>
      </c>
      <c r="H2829" s="2" t="s">
        <v>2646</v>
      </c>
      <c r="I2829" s="2" t="s">
        <v>7969</v>
      </c>
      <c r="J2829" s="2">
        <v>0</v>
      </c>
      <c r="K2829" s="2">
        <v>0</v>
      </c>
      <c r="L2829" s="2">
        <v>0</v>
      </c>
      <c r="M2829" s="2">
        <v>0</v>
      </c>
      <c r="N2829" s="4">
        <v>0</v>
      </c>
    </row>
    <row r="2830" spans="1:14" ht="11.25">
      <c r="A2830" s="1" t="s">
        <v>1172</v>
      </c>
      <c r="B2830" s="2">
        <v>-26.800016666666668</v>
      </c>
      <c r="C2830" s="2">
        <v>-153.10001666666668</v>
      </c>
      <c r="D2830" s="149" t="s">
        <v>5467</v>
      </c>
      <c r="E2830" s="2" t="s">
        <v>6178</v>
      </c>
      <c r="F2830" s="2" t="s">
        <v>6178</v>
      </c>
      <c r="G2830" s="2" t="s">
        <v>6178</v>
      </c>
      <c r="H2830" s="2" t="s">
        <v>6178</v>
      </c>
      <c r="I2830" s="2" t="s">
        <v>6178</v>
      </c>
      <c r="J2830" s="2" t="s">
        <v>6178</v>
      </c>
      <c r="K2830" s="2" t="s">
        <v>6178</v>
      </c>
      <c r="L2830" s="2" t="s">
        <v>6178</v>
      </c>
      <c r="M2830" s="2" t="s">
        <v>6178</v>
      </c>
      <c r="N2830" s="4" t="s">
        <v>6178</v>
      </c>
    </row>
    <row r="2831" spans="1:14" ht="11.25">
      <c r="A2831" s="1" t="s">
        <v>5468</v>
      </c>
      <c r="B2831" s="2">
        <v>-32.13056666666666</v>
      </c>
      <c r="C2831" s="2">
        <v>-133.70973333333333</v>
      </c>
      <c r="D2831" s="149" t="s">
        <v>5469</v>
      </c>
      <c r="E2831" s="2" t="s">
        <v>422</v>
      </c>
      <c r="F2831" s="2" t="s">
        <v>7970</v>
      </c>
      <c r="G2831" s="2" t="s">
        <v>7972</v>
      </c>
      <c r="H2831" s="2" t="s">
        <v>7971</v>
      </c>
      <c r="I2831" s="2" t="s">
        <v>7973</v>
      </c>
      <c r="K2831" s="2">
        <v>0</v>
      </c>
      <c r="L2831" s="2">
        <v>0</v>
      </c>
      <c r="M2831" s="2">
        <v>0</v>
      </c>
      <c r="N2831" s="4">
        <v>0</v>
      </c>
    </row>
    <row r="2832" spans="1:14" ht="11.25">
      <c r="A2832" s="1" t="s">
        <v>5470</v>
      </c>
      <c r="B2832" s="2">
        <v>-33.70973333333333</v>
      </c>
      <c r="C2832" s="2">
        <v>-136.50473333333335</v>
      </c>
      <c r="D2832" s="149" t="s">
        <v>5471</v>
      </c>
      <c r="E2832" s="2" t="s">
        <v>423</v>
      </c>
      <c r="F2832" s="2" t="s">
        <v>7974</v>
      </c>
      <c r="G2832" s="2" t="s">
        <v>7976</v>
      </c>
      <c r="H2832" s="2" t="s">
        <v>7975</v>
      </c>
      <c r="I2832" s="2" t="s">
        <v>7977</v>
      </c>
      <c r="K2832" s="2">
        <v>0</v>
      </c>
      <c r="L2832" s="2">
        <v>0</v>
      </c>
      <c r="M2832" s="2">
        <v>0</v>
      </c>
      <c r="N2832" s="4">
        <v>0</v>
      </c>
    </row>
    <row r="2833" spans="1:14" ht="11.25">
      <c r="A2833" s="1" t="s">
        <v>5472</v>
      </c>
      <c r="B2833" s="2">
        <v>-23.100016666666665</v>
      </c>
      <c r="C2833" s="2">
        <v>-148.03335</v>
      </c>
      <c r="D2833" s="149" t="s">
        <v>5473</v>
      </c>
      <c r="E2833" s="2" t="s">
        <v>6178</v>
      </c>
      <c r="F2833" s="2" t="s">
        <v>6178</v>
      </c>
      <c r="G2833" s="2" t="s">
        <v>6178</v>
      </c>
      <c r="H2833" s="2" t="s">
        <v>6178</v>
      </c>
      <c r="I2833" s="2" t="s">
        <v>6178</v>
      </c>
      <c r="J2833" s="2" t="s">
        <v>6178</v>
      </c>
      <c r="K2833" s="2" t="s">
        <v>6178</v>
      </c>
      <c r="L2833" s="2" t="s">
        <v>6178</v>
      </c>
      <c r="M2833" s="2" t="s">
        <v>6178</v>
      </c>
      <c r="N2833" s="4" t="s">
        <v>6178</v>
      </c>
    </row>
    <row r="2834" spans="1:14" ht="11.25">
      <c r="A2834" s="1" t="s">
        <v>5474</v>
      </c>
      <c r="B2834" s="2">
        <v>-37.73335</v>
      </c>
      <c r="C2834" s="2">
        <v>-145.40556666666666</v>
      </c>
      <c r="D2834" s="149" t="s">
        <v>5475</v>
      </c>
      <c r="E2834" s="2" t="s">
        <v>6178</v>
      </c>
      <c r="F2834" s="2" t="s">
        <v>6178</v>
      </c>
      <c r="G2834" s="2" t="s">
        <v>6178</v>
      </c>
      <c r="H2834" s="2" t="s">
        <v>6178</v>
      </c>
      <c r="I2834" s="2" t="s">
        <v>6178</v>
      </c>
      <c r="J2834" s="2" t="s">
        <v>6178</v>
      </c>
      <c r="K2834" s="2" t="s">
        <v>6178</v>
      </c>
      <c r="L2834" s="2" t="s">
        <v>6178</v>
      </c>
      <c r="M2834" s="2" t="s">
        <v>6178</v>
      </c>
      <c r="N2834" s="4" t="s">
        <v>6178</v>
      </c>
    </row>
    <row r="2835" spans="1:14" ht="11.25">
      <c r="A2835" s="1" t="s">
        <v>5476</v>
      </c>
      <c r="B2835" s="2">
        <v>-17.1428</v>
      </c>
      <c r="C2835" s="2">
        <v>-144.5289</v>
      </c>
      <c r="D2835" s="149" t="s">
        <v>5477</v>
      </c>
      <c r="E2835" s="2" t="s">
        <v>6178</v>
      </c>
      <c r="F2835" s="2" t="s">
        <v>6178</v>
      </c>
      <c r="G2835" s="2" t="s">
        <v>6178</v>
      </c>
      <c r="H2835" s="2" t="s">
        <v>6178</v>
      </c>
      <c r="I2835" s="2" t="s">
        <v>6178</v>
      </c>
      <c r="J2835" s="2" t="s">
        <v>6178</v>
      </c>
      <c r="K2835" s="2" t="s">
        <v>6178</v>
      </c>
      <c r="L2835" s="2" t="s">
        <v>6178</v>
      </c>
      <c r="M2835" s="2" t="s">
        <v>6178</v>
      </c>
      <c r="N2835" s="4" t="s">
        <v>6178</v>
      </c>
    </row>
    <row r="2836" spans="1:7" ht="11.25">
      <c r="A2836" s="1" t="s">
        <v>2065</v>
      </c>
      <c r="B2836" s="2">
        <v>-18.916666666666668</v>
      </c>
      <c r="C2836" s="2">
        <v>-125.55</v>
      </c>
      <c r="D2836" s="149" t="s">
        <v>2066</v>
      </c>
      <c r="E2836" s="2">
        <v>500</v>
      </c>
      <c r="F2836" s="2" t="s">
        <v>2067</v>
      </c>
      <c r="G2836" s="2" t="s">
        <v>2068</v>
      </c>
    </row>
    <row r="2837" spans="1:14" ht="11.25">
      <c r="A2837" s="1" t="s">
        <v>6590</v>
      </c>
      <c r="B2837" s="2">
        <v>-20.043066666666665</v>
      </c>
      <c r="C2837" s="2">
        <v>-146.27306666666667</v>
      </c>
      <c r="D2837" s="149" t="s">
        <v>3945</v>
      </c>
      <c r="E2837" s="2" t="s">
        <v>6178</v>
      </c>
      <c r="F2837" s="2" t="s">
        <v>6178</v>
      </c>
      <c r="G2837" s="2" t="s">
        <v>6178</v>
      </c>
      <c r="H2837" s="2" t="s">
        <v>6178</v>
      </c>
      <c r="I2837" s="2" t="s">
        <v>6178</v>
      </c>
      <c r="J2837" s="2" t="s">
        <v>6178</v>
      </c>
      <c r="K2837" s="2" t="s">
        <v>6178</v>
      </c>
      <c r="L2837" s="2" t="s">
        <v>6178</v>
      </c>
      <c r="M2837" s="2" t="s">
        <v>6178</v>
      </c>
      <c r="N2837" s="4" t="s">
        <v>6178</v>
      </c>
    </row>
    <row r="2838" spans="1:14" ht="11.25">
      <c r="A2838" s="1" t="s">
        <v>3946</v>
      </c>
      <c r="B2838" s="2">
        <v>-17.5814</v>
      </c>
      <c r="C2838" s="2">
        <v>-123.82835</v>
      </c>
      <c r="D2838" s="149" t="s">
        <v>4015</v>
      </c>
      <c r="E2838" s="2" t="s">
        <v>623</v>
      </c>
      <c r="F2838" s="2" t="s">
        <v>7978</v>
      </c>
      <c r="G2838" s="2" t="s">
        <v>7979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4">
        <v>0</v>
      </c>
    </row>
    <row r="2839" spans="1:14" ht="11.25">
      <c r="A2839" s="1" t="s">
        <v>4016</v>
      </c>
      <c r="B2839" s="2">
        <v>-11.1653</v>
      </c>
      <c r="C2839" s="2">
        <v>-132.48389999999998</v>
      </c>
      <c r="D2839" s="149" t="s">
        <v>4017</v>
      </c>
      <c r="E2839" s="2" t="s">
        <v>410</v>
      </c>
      <c r="F2839" s="2" t="s">
        <v>7980</v>
      </c>
      <c r="G2839" s="2" t="s">
        <v>7981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4">
        <v>0</v>
      </c>
    </row>
    <row r="2840" spans="1:14" ht="11.25">
      <c r="A2840" s="1" t="s">
        <v>4018</v>
      </c>
      <c r="B2840" s="2">
        <v>-15.444733333333334</v>
      </c>
      <c r="C2840" s="2">
        <v>-145.18446666666668</v>
      </c>
      <c r="D2840" s="149" t="s">
        <v>4019</v>
      </c>
      <c r="E2840" s="2" t="s">
        <v>413</v>
      </c>
      <c r="F2840" s="2" t="s">
        <v>7982</v>
      </c>
      <c r="G2840" s="2" t="s">
        <v>7983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4">
        <v>0</v>
      </c>
    </row>
    <row r="2841" spans="1:14" ht="11.25">
      <c r="A2841" s="1" t="s">
        <v>6840</v>
      </c>
      <c r="B2841" s="2">
        <v>-16.384283333333332</v>
      </c>
      <c r="C2841" s="2">
        <v>-122.94272333333333</v>
      </c>
      <c r="D2841" s="149" t="s">
        <v>6563</v>
      </c>
      <c r="E2841" s="2">
        <v>10</v>
      </c>
      <c r="F2841" s="2" t="s">
        <v>7818</v>
      </c>
      <c r="G2841" s="2" t="s">
        <v>7984</v>
      </c>
      <c r="H2841" s="2" t="s">
        <v>6178</v>
      </c>
      <c r="I2841" s="2" t="s">
        <v>6178</v>
      </c>
      <c r="J2841" s="2" t="s">
        <v>6178</v>
      </c>
      <c r="K2841" s="2" t="s">
        <v>6178</v>
      </c>
      <c r="L2841" s="2" t="s">
        <v>6178</v>
      </c>
      <c r="M2841" s="2" t="s">
        <v>6178</v>
      </c>
      <c r="N2841" s="4" t="s">
        <v>6178</v>
      </c>
    </row>
    <row r="2842" spans="1:14" ht="11.25">
      <c r="A2842" s="1" t="s">
        <v>4020</v>
      </c>
      <c r="B2842" s="2">
        <v>-31.665016666666666</v>
      </c>
      <c r="C2842" s="2">
        <v>-152.74168333333333</v>
      </c>
      <c r="D2842" s="149" t="s">
        <v>4021</v>
      </c>
      <c r="E2842" s="2" t="s">
        <v>6178</v>
      </c>
      <c r="F2842" s="2" t="s">
        <v>6178</v>
      </c>
      <c r="G2842" s="2" t="s">
        <v>6178</v>
      </c>
      <c r="H2842" s="2" t="s">
        <v>6178</v>
      </c>
      <c r="I2842" s="2" t="s">
        <v>6178</v>
      </c>
      <c r="J2842" s="2" t="s">
        <v>6178</v>
      </c>
      <c r="K2842" s="2" t="s">
        <v>6178</v>
      </c>
      <c r="L2842" s="2" t="s">
        <v>6178</v>
      </c>
      <c r="M2842" s="2" t="s">
        <v>6178</v>
      </c>
      <c r="N2842" s="4" t="s">
        <v>6178</v>
      </c>
    </row>
    <row r="2843" spans="1:14" ht="11.25">
      <c r="A2843" s="1" t="s">
        <v>4022</v>
      </c>
      <c r="B2843" s="2">
        <v>-22.77306666666667</v>
      </c>
      <c r="C2843" s="2">
        <v>-147.6205666666667</v>
      </c>
      <c r="D2843" s="149" t="s">
        <v>4023</v>
      </c>
      <c r="E2843" s="2" t="s">
        <v>424</v>
      </c>
      <c r="F2843" s="2" t="s">
        <v>7985</v>
      </c>
      <c r="G2843" s="2" t="s">
        <v>7987</v>
      </c>
      <c r="H2843" s="2" t="s">
        <v>7986</v>
      </c>
      <c r="I2843" s="2" t="s">
        <v>7988</v>
      </c>
      <c r="J2843" s="2">
        <v>0</v>
      </c>
      <c r="K2843" s="2">
        <v>0</v>
      </c>
      <c r="L2843" s="2">
        <v>0</v>
      </c>
      <c r="M2843" s="2">
        <v>0</v>
      </c>
      <c r="N2843" s="4">
        <v>0</v>
      </c>
    </row>
    <row r="2844" spans="1:14" ht="11.25">
      <c r="A2844" s="1" t="s">
        <v>4024</v>
      </c>
      <c r="B2844" s="2">
        <v>-28.03001666666667</v>
      </c>
      <c r="C2844" s="2">
        <v>-145.62223333333336</v>
      </c>
      <c r="D2844" s="149" t="s">
        <v>6031</v>
      </c>
      <c r="E2844" s="2" t="s">
        <v>425</v>
      </c>
      <c r="F2844" s="2" t="s">
        <v>7989</v>
      </c>
      <c r="G2844" s="2" t="s">
        <v>7991</v>
      </c>
      <c r="H2844" s="2" t="s">
        <v>7990</v>
      </c>
      <c r="I2844" s="2" t="s">
        <v>7992</v>
      </c>
      <c r="K2844" s="2">
        <v>0</v>
      </c>
      <c r="L2844" s="2">
        <v>0</v>
      </c>
      <c r="M2844" s="2">
        <v>0</v>
      </c>
      <c r="N2844" s="4">
        <v>0</v>
      </c>
    </row>
    <row r="2845" spans="1:14" ht="11.25">
      <c r="A2845" s="1" t="s">
        <v>6032</v>
      </c>
      <c r="B2845" s="2">
        <v>-19.912516666666665</v>
      </c>
      <c r="C2845" s="2">
        <v>-138.12501666666665</v>
      </c>
      <c r="D2845" s="149" t="s">
        <v>6033</v>
      </c>
      <c r="E2845" s="2" t="s">
        <v>6178</v>
      </c>
      <c r="F2845" s="2" t="s">
        <v>6178</v>
      </c>
      <c r="G2845" s="2" t="s">
        <v>6178</v>
      </c>
      <c r="H2845" s="2" t="s">
        <v>6178</v>
      </c>
      <c r="I2845" s="2" t="s">
        <v>6178</v>
      </c>
      <c r="J2845" s="2" t="s">
        <v>6178</v>
      </c>
      <c r="K2845" s="2" t="s">
        <v>6178</v>
      </c>
      <c r="L2845" s="2" t="s">
        <v>6178</v>
      </c>
      <c r="M2845" s="2" t="s">
        <v>6178</v>
      </c>
      <c r="N2845" s="4" t="s">
        <v>6178</v>
      </c>
    </row>
    <row r="2846" spans="1:14" ht="11.25">
      <c r="A2846" s="1" t="s">
        <v>6034</v>
      </c>
      <c r="B2846" s="2">
        <v>-21.67168333333333</v>
      </c>
      <c r="C2846" s="2">
        <v>-121.58668333333334</v>
      </c>
      <c r="D2846" s="149" t="s">
        <v>6035</v>
      </c>
      <c r="E2846" s="2" t="s">
        <v>6178</v>
      </c>
      <c r="F2846" s="2" t="s">
        <v>6178</v>
      </c>
      <c r="G2846" s="2" t="s">
        <v>6178</v>
      </c>
      <c r="H2846" s="2" t="s">
        <v>6178</v>
      </c>
      <c r="I2846" s="2" t="s">
        <v>6178</v>
      </c>
      <c r="J2846" s="2" t="s">
        <v>6178</v>
      </c>
      <c r="K2846" s="2" t="s">
        <v>6178</v>
      </c>
      <c r="L2846" s="2" t="s">
        <v>6178</v>
      </c>
      <c r="M2846" s="2" t="s">
        <v>6178</v>
      </c>
      <c r="N2846" s="4" t="s">
        <v>6178</v>
      </c>
    </row>
    <row r="2847" spans="1:14" ht="11.25">
      <c r="A2847" s="1" t="s">
        <v>4084</v>
      </c>
      <c r="B2847" s="2">
        <v>-32.78751666666667</v>
      </c>
      <c r="C2847" s="2">
        <v>-151.34168333333332</v>
      </c>
      <c r="D2847" s="149" t="s">
        <v>3192</v>
      </c>
      <c r="E2847" s="2" t="s">
        <v>6178</v>
      </c>
      <c r="F2847" s="2" t="s">
        <v>6178</v>
      </c>
      <c r="G2847" s="2" t="s">
        <v>6178</v>
      </c>
      <c r="H2847" s="2" t="s">
        <v>6178</v>
      </c>
      <c r="I2847" s="2" t="s">
        <v>6178</v>
      </c>
      <c r="J2847" s="2" t="s">
        <v>6178</v>
      </c>
      <c r="K2847" s="2" t="s">
        <v>6178</v>
      </c>
      <c r="L2847" s="2" t="s">
        <v>6178</v>
      </c>
      <c r="M2847" s="2" t="s">
        <v>6178</v>
      </c>
      <c r="N2847" s="4" t="s">
        <v>6178</v>
      </c>
    </row>
    <row r="2848" spans="1:14" ht="11.25">
      <c r="A2848" s="1" t="s">
        <v>3193</v>
      </c>
      <c r="B2848" s="2">
        <v>-30.983349999999998</v>
      </c>
      <c r="C2848" s="2">
        <v>-148.37556666666666</v>
      </c>
      <c r="D2848" s="149" t="s">
        <v>679</v>
      </c>
      <c r="E2848" s="2" t="s">
        <v>7466</v>
      </c>
      <c r="F2848" s="2" t="s">
        <v>7993</v>
      </c>
      <c r="G2848" s="2" t="s">
        <v>7995</v>
      </c>
      <c r="H2848" s="2" t="s">
        <v>7994</v>
      </c>
      <c r="I2848" s="2" t="s">
        <v>1334</v>
      </c>
      <c r="K2848" s="2">
        <v>0</v>
      </c>
      <c r="L2848" s="2">
        <v>0</v>
      </c>
      <c r="M2848" s="2">
        <v>0</v>
      </c>
      <c r="N2848" s="4">
        <v>0</v>
      </c>
    </row>
    <row r="2849" spans="1:14" ht="11.25">
      <c r="A2849" s="1" t="s">
        <v>680</v>
      </c>
      <c r="B2849" s="2">
        <v>-18.75335</v>
      </c>
      <c r="C2849" s="2">
        <v>-138.70668333333336</v>
      </c>
      <c r="D2849" s="149" t="s">
        <v>681</v>
      </c>
      <c r="E2849" s="2" t="s">
        <v>6178</v>
      </c>
      <c r="F2849" s="2" t="s">
        <v>6178</v>
      </c>
      <c r="G2849" s="2" t="s">
        <v>6178</v>
      </c>
      <c r="H2849" s="2" t="s">
        <v>6178</v>
      </c>
      <c r="I2849" s="2" t="s">
        <v>6178</v>
      </c>
      <c r="J2849" s="2" t="s">
        <v>6178</v>
      </c>
      <c r="K2849" s="2" t="s">
        <v>6178</v>
      </c>
      <c r="L2849" s="2" t="s">
        <v>6178</v>
      </c>
      <c r="M2849" s="2" t="s">
        <v>6178</v>
      </c>
      <c r="N2849" s="4" t="s">
        <v>6178</v>
      </c>
    </row>
    <row r="2850" spans="1:14" ht="11.25">
      <c r="A2850" s="1" t="s">
        <v>682</v>
      </c>
      <c r="B2850" s="2">
        <v>-33.05835</v>
      </c>
      <c r="C2850" s="2">
        <v>-151.45835000000002</v>
      </c>
      <c r="D2850" s="149" t="s">
        <v>683</v>
      </c>
      <c r="E2850" s="2" t="s">
        <v>6178</v>
      </c>
      <c r="F2850" s="2" t="s">
        <v>6178</v>
      </c>
      <c r="G2850" s="2" t="s">
        <v>6178</v>
      </c>
      <c r="H2850" s="2" t="s">
        <v>6178</v>
      </c>
      <c r="I2850" s="2" t="s">
        <v>6178</v>
      </c>
      <c r="J2850" s="2" t="s">
        <v>6178</v>
      </c>
      <c r="K2850" s="2" t="s">
        <v>6178</v>
      </c>
      <c r="L2850" s="2" t="s">
        <v>6178</v>
      </c>
      <c r="M2850" s="2" t="s">
        <v>6178</v>
      </c>
      <c r="N2850" s="4" t="s">
        <v>6178</v>
      </c>
    </row>
    <row r="2851" spans="1:14" ht="11.25">
      <c r="A2851" s="1" t="s">
        <v>684</v>
      </c>
      <c r="B2851" s="2">
        <v>-13.76085</v>
      </c>
      <c r="C2851" s="2">
        <v>-143.11363333333335</v>
      </c>
      <c r="D2851" s="149" t="s">
        <v>685</v>
      </c>
      <c r="E2851" s="2" t="s">
        <v>7467</v>
      </c>
      <c r="F2851" s="2" t="s">
        <v>1335</v>
      </c>
      <c r="G2851" s="2" t="s">
        <v>1336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4">
        <v>0</v>
      </c>
    </row>
    <row r="2852" spans="1:14" ht="11.25">
      <c r="A2852" s="1" t="s">
        <v>686</v>
      </c>
      <c r="B2852" s="2">
        <v>-36.30056666666667</v>
      </c>
      <c r="C2852" s="2">
        <v>-148.9739</v>
      </c>
      <c r="D2852" s="149" t="s">
        <v>687</v>
      </c>
      <c r="E2852" s="2" t="s">
        <v>7468</v>
      </c>
      <c r="F2852" s="2" t="s">
        <v>1337</v>
      </c>
      <c r="G2852" s="2" t="s">
        <v>1339</v>
      </c>
      <c r="H2852" s="2" t="s">
        <v>1338</v>
      </c>
      <c r="I2852" s="2" t="s">
        <v>1340</v>
      </c>
      <c r="K2852" s="2">
        <v>0</v>
      </c>
      <c r="L2852" s="2">
        <v>0</v>
      </c>
      <c r="M2852" s="2">
        <v>0</v>
      </c>
      <c r="N2852" s="4">
        <v>0</v>
      </c>
    </row>
    <row r="2853" spans="1:14" ht="11.25">
      <c r="A2853" s="1" t="s">
        <v>688</v>
      </c>
      <c r="B2853" s="2">
        <v>-12.9028</v>
      </c>
      <c r="C2853" s="2">
        <v>-132.53223333333335</v>
      </c>
      <c r="D2853" s="149" t="s">
        <v>689</v>
      </c>
      <c r="E2853" s="2" t="s">
        <v>7469</v>
      </c>
      <c r="F2853" s="2" t="s">
        <v>1341</v>
      </c>
      <c r="G2853" s="2" t="s">
        <v>1342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4">
        <v>0</v>
      </c>
    </row>
    <row r="2854" spans="1:14" ht="11.25">
      <c r="A2854" s="1" t="s">
        <v>2701</v>
      </c>
      <c r="B2854" s="2">
        <v>-35.994733333333336</v>
      </c>
      <c r="C2854" s="2">
        <v>-146.35668333333334</v>
      </c>
      <c r="D2854" s="149" t="s">
        <v>2702</v>
      </c>
      <c r="E2854" s="2" t="s">
        <v>7470</v>
      </c>
      <c r="F2854" s="2" t="s">
        <v>1343</v>
      </c>
      <c r="G2854" s="2" t="s">
        <v>1345</v>
      </c>
      <c r="H2854" s="2" t="s">
        <v>1344</v>
      </c>
      <c r="I2854" s="2" t="s">
        <v>1346</v>
      </c>
      <c r="K2854" s="2">
        <v>0</v>
      </c>
      <c r="L2854" s="2">
        <v>0</v>
      </c>
      <c r="M2854" s="2">
        <v>0</v>
      </c>
      <c r="N2854" s="4">
        <v>0</v>
      </c>
    </row>
    <row r="2855" spans="1:14" ht="11.25">
      <c r="A2855" s="1" t="s">
        <v>2703</v>
      </c>
      <c r="B2855" s="2">
        <v>-36.18279999999999</v>
      </c>
      <c r="C2855" s="2">
        <v>-147.8878</v>
      </c>
      <c r="D2855" s="149" t="s">
        <v>2704</v>
      </c>
      <c r="E2855" s="2" t="s">
        <v>7471</v>
      </c>
      <c r="F2855" s="2" t="s">
        <v>1347</v>
      </c>
      <c r="G2855" s="2" t="s">
        <v>1348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4">
        <v>0</v>
      </c>
    </row>
    <row r="2856" spans="1:14" ht="11.25">
      <c r="A2856" s="1" t="s">
        <v>2518</v>
      </c>
      <c r="B2856" s="2">
        <v>-18.883333333333333</v>
      </c>
      <c r="C2856" s="2">
        <v>-125.93333333333334</v>
      </c>
      <c r="D2856" s="149" t="s">
        <v>5932</v>
      </c>
      <c r="E2856" s="2">
        <v>450</v>
      </c>
      <c r="F2856" s="2" t="s">
        <v>5933</v>
      </c>
      <c r="G2856" s="2" t="s">
        <v>5934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</row>
    <row r="2857" spans="1:14" ht="11.25">
      <c r="A2857" s="1" t="s">
        <v>2705</v>
      </c>
      <c r="B2857" s="2">
        <v>-18.22501666666667</v>
      </c>
      <c r="C2857" s="2">
        <v>-142.25835</v>
      </c>
      <c r="D2857" s="149" t="s">
        <v>2706</v>
      </c>
      <c r="E2857" s="2" t="s">
        <v>6178</v>
      </c>
      <c r="F2857" s="2" t="s">
        <v>6178</v>
      </c>
      <c r="G2857" s="2" t="s">
        <v>6178</v>
      </c>
      <c r="H2857" s="2" t="s">
        <v>6178</v>
      </c>
      <c r="I2857" s="2" t="s">
        <v>6178</v>
      </c>
      <c r="J2857" s="2" t="s">
        <v>6178</v>
      </c>
      <c r="K2857" s="2" t="s">
        <v>6178</v>
      </c>
      <c r="L2857" s="2" t="s">
        <v>6178</v>
      </c>
      <c r="M2857" s="2" t="s">
        <v>6178</v>
      </c>
      <c r="N2857" s="4" t="s">
        <v>6178</v>
      </c>
    </row>
    <row r="2858" spans="1:14" ht="11.25">
      <c r="A2858" s="1" t="s">
        <v>2707</v>
      </c>
      <c r="B2858" s="2">
        <v>-20.59613333333333</v>
      </c>
      <c r="C2858" s="2">
        <v>-147.86001666666667</v>
      </c>
      <c r="D2858" s="149" t="s">
        <v>2708</v>
      </c>
      <c r="E2858" s="2" t="s">
        <v>6178</v>
      </c>
      <c r="F2858" s="2" t="s">
        <v>6178</v>
      </c>
      <c r="G2858" s="2" t="s">
        <v>6178</v>
      </c>
      <c r="H2858" s="2" t="s">
        <v>6178</v>
      </c>
      <c r="I2858" s="2" t="s">
        <v>6178</v>
      </c>
      <c r="J2858" s="2" t="s">
        <v>6178</v>
      </c>
      <c r="K2858" s="2" t="s">
        <v>6178</v>
      </c>
      <c r="L2858" s="2" t="s">
        <v>6178</v>
      </c>
      <c r="M2858" s="2" t="s">
        <v>6178</v>
      </c>
      <c r="N2858" s="4" t="s">
        <v>6178</v>
      </c>
    </row>
    <row r="2859" spans="1:14" ht="11.25">
      <c r="A2859" s="1" t="s">
        <v>6845</v>
      </c>
      <c r="B2859" s="2">
        <v>-16.083333333333332</v>
      </c>
      <c r="C2859" s="2">
        <v>-123.61666666666666</v>
      </c>
      <c r="D2859" s="149" t="s">
        <v>6562</v>
      </c>
      <c r="E2859" s="2">
        <v>400</v>
      </c>
      <c r="F2859" s="2" t="s">
        <v>5261</v>
      </c>
      <c r="G2859" s="2" t="s">
        <v>3896</v>
      </c>
      <c r="H2859" s="2" t="s">
        <v>6178</v>
      </c>
      <c r="I2859" s="2" t="s">
        <v>6178</v>
      </c>
      <c r="J2859" s="2" t="s">
        <v>6178</v>
      </c>
      <c r="K2859" s="2" t="s">
        <v>6178</v>
      </c>
      <c r="L2859" s="2" t="s">
        <v>6178</v>
      </c>
      <c r="M2859" s="2" t="s">
        <v>6178</v>
      </c>
      <c r="N2859" s="4" t="s">
        <v>6178</v>
      </c>
    </row>
    <row r="2860" spans="1:14" ht="11.25">
      <c r="A2860" s="1" t="s">
        <v>2709</v>
      </c>
      <c r="B2860" s="2">
        <v>-34.62389999999999</v>
      </c>
      <c r="C2860" s="2">
        <v>-148.02806666666666</v>
      </c>
      <c r="D2860" s="149" t="s">
        <v>2710</v>
      </c>
      <c r="E2860" s="2" t="s">
        <v>7472</v>
      </c>
      <c r="F2860" s="2" t="s">
        <v>1349</v>
      </c>
      <c r="G2860" s="2" t="s">
        <v>1351</v>
      </c>
      <c r="H2860" s="2" t="s">
        <v>1350</v>
      </c>
      <c r="I2860" s="2" t="s">
        <v>1649</v>
      </c>
      <c r="K2860" s="2">
        <v>0</v>
      </c>
      <c r="L2860" s="2">
        <v>0</v>
      </c>
      <c r="M2860" s="2">
        <v>0</v>
      </c>
      <c r="N2860" s="4">
        <v>0</v>
      </c>
    </row>
    <row r="2861" spans="1:14" ht="11.25">
      <c r="A2861" s="1" t="s">
        <v>2711</v>
      </c>
      <c r="B2861" s="2">
        <v>-33.2778</v>
      </c>
      <c r="C2861" s="2">
        <v>-148.76306666666667</v>
      </c>
      <c r="D2861" s="149" t="s">
        <v>2712</v>
      </c>
      <c r="E2861" s="2" t="s">
        <v>2928</v>
      </c>
      <c r="F2861" s="2" t="s">
        <v>1650</v>
      </c>
      <c r="G2861" s="2" t="s">
        <v>1651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4">
        <v>0</v>
      </c>
    </row>
    <row r="2862" spans="1:14" ht="11.25">
      <c r="A2862" s="1" t="s">
        <v>2713</v>
      </c>
      <c r="B2862" s="2">
        <v>-27.446683333333333</v>
      </c>
      <c r="C2862" s="2">
        <v>-117.91863333333333</v>
      </c>
      <c r="D2862" s="149" t="s">
        <v>5126</v>
      </c>
      <c r="E2862" s="2" t="s">
        <v>2929</v>
      </c>
      <c r="F2862" s="2" t="s">
        <v>1652</v>
      </c>
      <c r="G2862" s="2" t="s">
        <v>1654</v>
      </c>
      <c r="H2862" s="2" t="s">
        <v>1653</v>
      </c>
      <c r="I2862" s="2" t="s">
        <v>1655</v>
      </c>
      <c r="J2862" s="2">
        <v>0</v>
      </c>
      <c r="K2862" s="2">
        <v>0</v>
      </c>
      <c r="L2862" s="2">
        <v>0</v>
      </c>
      <c r="M2862" s="2">
        <v>0</v>
      </c>
      <c r="N2862" s="4">
        <v>0</v>
      </c>
    </row>
    <row r="2863" spans="1:14" ht="11.25">
      <c r="A2863" s="1" t="s">
        <v>5127</v>
      </c>
      <c r="B2863" s="2">
        <v>-31.62223333333333</v>
      </c>
      <c r="C2863" s="2">
        <v>-117.21668333333334</v>
      </c>
      <c r="D2863" s="149" t="s">
        <v>5128</v>
      </c>
      <c r="E2863" s="2" t="s">
        <v>2930</v>
      </c>
      <c r="F2863" s="2" t="s">
        <v>1656</v>
      </c>
      <c r="G2863" s="2" t="s">
        <v>1658</v>
      </c>
      <c r="H2863" s="2" t="s">
        <v>1657</v>
      </c>
      <c r="I2863" s="2" t="s">
        <v>1659</v>
      </c>
      <c r="K2863" s="2">
        <v>0</v>
      </c>
      <c r="L2863" s="2">
        <v>0</v>
      </c>
      <c r="M2863" s="2">
        <v>0</v>
      </c>
      <c r="N2863" s="4">
        <v>0</v>
      </c>
    </row>
    <row r="2864" spans="1:14" ht="11.25">
      <c r="A2864" s="1" t="s">
        <v>5129</v>
      </c>
      <c r="B2864" s="2">
        <v>-34.20835</v>
      </c>
      <c r="C2864" s="2">
        <v>-135.64168333333333</v>
      </c>
      <c r="D2864" s="149" t="s">
        <v>5130</v>
      </c>
      <c r="E2864" s="2" t="s">
        <v>2931</v>
      </c>
      <c r="F2864" s="2" t="s">
        <v>1660</v>
      </c>
      <c r="G2864" s="2" t="s">
        <v>1661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4">
        <v>0</v>
      </c>
    </row>
    <row r="2865" spans="1:14" ht="11.25">
      <c r="A2865" s="1" t="s">
        <v>5131</v>
      </c>
      <c r="B2865" s="2">
        <v>-34.69668333333334</v>
      </c>
      <c r="C2865" s="2">
        <v>-138.57835000000003</v>
      </c>
      <c r="D2865" s="149" t="s">
        <v>546</v>
      </c>
      <c r="E2865" s="2" t="s">
        <v>6178</v>
      </c>
      <c r="F2865" s="2" t="s">
        <v>6178</v>
      </c>
      <c r="G2865" s="2" t="s">
        <v>6178</v>
      </c>
      <c r="H2865" s="2" t="s">
        <v>6178</v>
      </c>
      <c r="I2865" s="2" t="s">
        <v>6178</v>
      </c>
      <c r="J2865" s="2" t="s">
        <v>6178</v>
      </c>
      <c r="K2865" s="2" t="s">
        <v>6178</v>
      </c>
      <c r="L2865" s="2" t="s">
        <v>6178</v>
      </c>
      <c r="M2865" s="2" t="s">
        <v>6178</v>
      </c>
      <c r="N2865" s="4" t="s">
        <v>6178</v>
      </c>
    </row>
    <row r="2866" spans="1:14" ht="11.25">
      <c r="A2866" s="1" t="s">
        <v>547</v>
      </c>
      <c r="B2866" s="2">
        <v>-33.667233333333336</v>
      </c>
      <c r="C2866" s="2">
        <v>-136.89168333333333</v>
      </c>
      <c r="D2866" s="149" t="s">
        <v>548</v>
      </c>
      <c r="E2866" s="2" t="s">
        <v>2932</v>
      </c>
      <c r="F2866" s="2" t="s">
        <v>1662</v>
      </c>
      <c r="G2866" s="2" t="s">
        <v>1665</v>
      </c>
      <c r="H2866" s="2" t="s">
        <v>1664</v>
      </c>
      <c r="I2866" s="2" t="s">
        <v>1667</v>
      </c>
      <c r="J2866" s="2" t="s">
        <v>1666</v>
      </c>
      <c r="K2866" s="2" t="s">
        <v>1663</v>
      </c>
      <c r="L2866" s="2">
        <v>0</v>
      </c>
      <c r="M2866" s="2">
        <v>0</v>
      </c>
      <c r="N2866" s="4">
        <v>0</v>
      </c>
    </row>
    <row r="2867" spans="1:14" ht="11.25">
      <c r="A2867" s="1" t="s">
        <v>4217</v>
      </c>
      <c r="B2867" s="2">
        <v>-33.84473333333333</v>
      </c>
      <c r="C2867" s="2">
        <v>-148.6489</v>
      </c>
      <c r="D2867" s="149" t="s">
        <v>4218</v>
      </c>
      <c r="E2867" s="2" t="s">
        <v>2933</v>
      </c>
      <c r="F2867" s="2" t="s">
        <v>1668</v>
      </c>
      <c r="G2867" s="2" t="s">
        <v>1670</v>
      </c>
      <c r="H2867" s="2" t="s">
        <v>1669</v>
      </c>
      <c r="I2867" s="2" t="s">
        <v>1671</v>
      </c>
      <c r="J2867" s="2">
        <v>0</v>
      </c>
      <c r="K2867" s="2">
        <v>0</v>
      </c>
      <c r="L2867" s="2">
        <v>0</v>
      </c>
      <c r="M2867" s="2">
        <v>0</v>
      </c>
      <c r="N2867" s="4">
        <v>0</v>
      </c>
    </row>
    <row r="2868" spans="1:14" ht="11.25">
      <c r="A2868" s="1" t="s">
        <v>4219</v>
      </c>
      <c r="B2868" s="2">
        <v>-25.97501666666667</v>
      </c>
      <c r="C2868" s="2">
        <v>-153.00001666666668</v>
      </c>
      <c r="D2868" s="149" t="s">
        <v>4220</v>
      </c>
      <c r="E2868" s="2" t="s">
        <v>6178</v>
      </c>
      <c r="F2868" s="2" t="s">
        <v>6178</v>
      </c>
      <c r="G2868" s="2" t="s">
        <v>6178</v>
      </c>
      <c r="H2868" s="2" t="s">
        <v>6178</v>
      </c>
      <c r="I2868" s="2" t="s">
        <v>6178</v>
      </c>
      <c r="J2868" s="2" t="s">
        <v>6178</v>
      </c>
      <c r="K2868" s="2" t="s">
        <v>6178</v>
      </c>
      <c r="L2868" s="2" t="s">
        <v>6178</v>
      </c>
      <c r="M2868" s="2" t="s">
        <v>6178</v>
      </c>
      <c r="N2868" s="4" t="s">
        <v>6178</v>
      </c>
    </row>
    <row r="2869" spans="1:14" ht="11.25">
      <c r="A2869" s="1" t="s">
        <v>4221</v>
      </c>
      <c r="B2869" s="2">
        <v>-34.57196666666666</v>
      </c>
      <c r="C2869" s="2">
        <v>-146.19306666666665</v>
      </c>
      <c r="D2869" s="149" t="s">
        <v>6559</v>
      </c>
      <c r="E2869" s="2" t="s">
        <v>6178</v>
      </c>
      <c r="F2869" s="2" t="s">
        <v>6178</v>
      </c>
      <c r="G2869" s="2" t="s">
        <v>6178</v>
      </c>
      <c r="H2869" s="2" t="s">
        <v>6178</v>
      </c>
      <c r="I2869" s="2" t="s">
        <v>6178</v>
      </c>
      <c r="J2869" s="2" t="s">
        <v>6178</v>
      </c>
      <c r="K2869" s="2" t="s">
        <v>6178</v>
      </c>
      <c r="L2869" s="2" t="s">
        <v>6178</v>
      </c>
      <c r="M2869" s="2" t="s">
        <v>6178</v>
      </c>
      <c r="N2869" s="4" t="s">
        <v>6178</v>
      </c>
    </row>
    <row r="2870" spans="1:14" ht="11.25">
      <c r="A2870" s="1" t="s">
        <v>6560</v>
      </c>
      <c r="B2870" s="2">
        <v>-27.1553</v>
      </c>
      <c r="C2870" s="2">
        <v>-151.2672333333333</v>
      </c>
      <c r="D2870" s="149" t="s">
        <v>6561</v>
      </c>
      <c r="E2870" s="2" t="s">
        <v>6178</v>
      </c>
      <c r="F2870" s="2" t="s">
        <v>6178</v>
      </c>
      <c r="G2870" s="2" t="s">
        <v>6178</v>
      </c>
      <c r="H2870" s="2" t="s">
        <v>6178</v>
      </c>
      <c r="I2870" s="2" t="s">
        <v>6178</v>
      </c>
      <c r="J2870" s="2" t="s">
        <v>6178</v>
      </c>
      <c r="K2870" s="2" t="s">
        <v>6178</v>
      </c>
      <c r="L2870" s="2" t="s">
        <v>6178</v>
      </c>
      <c r="M2870" s="2" t="s">
        <v>6178</v>
      </c>
      <c r="N2870" s="4" t="s">
        <v>6178</v>
      </c>
    </row>
    <row r="2871" spans="1:14" ht="11.25">
      <c r="A2871" s="1" t="s">
        <v>1401</v>
      </c>
      <c r="B2871" s="2">
        <v>-28.591683333333332</v>
      </c>
      <c r="C2871" s="2">
        <v>-148.21668333333332</v>
      </c>
      <c r="D2871" s="149" t="s">
        <v>1402</v>
      </c>
      <c r="E2871" s="2" t="s">
        <v>6178</v>
      </c>
      <c r="F2871" s="2" t="s">
        <v>6178</v>
      </c>
      <c r="G2871" s="2" t="s">
        <v>6178</v>
      </c>
      <c r="H2871" s="2" t="s">
        <v>6178</v>
      </c>
      <c r="I2871" s="2" t="s">
        <v>6178</v>
      </c>
      <c r="J2871" s="2" t="s">
        <v>6178</v>
      </c>
      <c r="K2871" s="2" t="s">
        <v>6178</v>
      </c>
      <c r="L2871" s="2" t="s">
        <v>6178</v>
      </c>
      <c r="M2871" s="2" t="s">
        <v>6178</v>
      </c>
      <c r="N2871" s="4" t="s">
        <v>6178</v>
      </c>
    </row>
    <row r="2872" spans="1:14" ht="11.25">
      <c r="A2872" s="1" t="s">
        <v>1403</v>
      </c>
      <c r="B2872" s="2">
        <v>-16.050016666666668</v>
      </c>
      <c r="C2872" s="2">
        <v>-142.4000166666667</v>
      </c>
      <c r="D2872" s="149" t="s">
        <v>1404</v>
      </c>
      <c r="E2872" s="2" t="s">
        <v>6178</v>
      </c>
      <c r="F2872" s="2" t="s">
        <v>6178</v>
      </c>
      <c r="G2872" s="2" t="s">
        <v>6178</v>
      </c>
      <c r="H2872" s="2" t="s">
        <v>6178</v>
      </c>
      <c r="I2872" s="2" t="s">
        <v>6178</v>
      </c>
      <c r="J2872" s="2" t="s">
        <v>6178</v>
      </c>
      <c r="K2872" s="2" t="s">
        <v>6178</v>
      </c>
      <c r="L2872" s="2" t="s">
        <v>6178</v>
      </c>
      <c r="M2872" s="2" t="s">
        <v>6178</v>
      </c>
      <c r="N2872" s="4" t="s">
        <v>6178</v>
      </c>
    </row>
    <row r="2873" spans="1:14" ht="11.25">
      <c r="A2873" s="1" t="s">
        <v>1405</v>
      </c>
      <c r="B2873" s="2">
        <v>-17.370016666666668</v>
      </c>
      <c r="C2873" s="2">
        <v>-123.66056666666665</v>
      </c>
      <c r="D2873" s="149" t="s">
        <v>1406</v>
      </c>
      <c r="E2873" s="2" t="s">
        <v>413</v>
      </c>
      <c r="F2873" s="2" t="s">
        <v>1672</v>
      </c>
      <c r="G2873" s="2" t="s">
        <v>6008</v>
      </c>
      <c r="H2873" s="2" t="s">
        <v>1673</v>
      </c>
      <c r="I2873" s="2" t="s">
        <v>3167</v>
      </c>
      <c r="J2873" s="2">
        <v>0</v>
      </c>
      <c r="K2873" s="2">
        <v>0</v>
      </c>
      <c r="L2873" s="2">
        <v>0</v>
      </c>
      <c r="M2873" s="2">
        <v>0</v>
      </c>
      <c r="N2873" s="4">
        <v>0</v>
      </c>
    </row>
    <row r="2874" spans="1:14" ht="11.25">
      <c r="A2874" s="1" t="s">
        <v>1407</v>
      </c>
      <c r="B2874" s="2">
        <v>-17.941683333333334</v>
      </c>
      <c r="C2874" s="2">
        <v>-146.14001666666667</v>
      </c>
      <c r="D2874" s="149" t="s">
        <v>1408</v>
      </c>
      <c r="E2874" s="2" t="s">
        <v>6178</v>
      </c>
      <c r="F2874" s="2" t="s">
        <v>6178</v>
      </c>
      <c r="G2874" s="2" t="s">
        <v>6178</v>
      </c>
      <c r="H2874" s="2" t="s">
        <v>6178</v>
      </c>
      <c r="I2874" s="2" t="s">
        <v>6178</v>
      </c>
      <c r="J2874" s="2" t="s">
        <v>6178</v>
      </c>
      <c r="K2874" s="2" t="s">
        <v>6178</v>
      </c>
      <c r="L2874" s="2" t="s">
        <v>6178</v>
      </c>
      <c r="M2874" s="2" t="s">
        <v>6178</v>
      </c>
      <c r="N2874" s="4" t="s">
        <v>6178</v>
      </c>
    </row>
    <row r="2875" spans="1:14" ht="11.25">
      <c r="A2875" s="1" t="s">
        <v>1409</v>
      </c>
      <c r="B2875" s="2">
        <v>-35.55946666666667</v>
      </c>
      <c r="C2875" s="2">
        <v>-144.94639999999998</v>
      </c>
      <c r="D2875" s="149" t="s">
        <v>3963</v>
      </c>
      <c r="E2875" s="2" t="s">
        <v>2934</v>
      </c>
      <c r="F2875" s="2" t="s">
        <v>3168</v>
      </c>
      <c r="G2875" s="2" t="s">
        <v>3170</v>
      </c>
      <c r="H2875" s="2" t="s">
        <v>3169</v>
      </c>
      <c r="I2875" s="2" t="s">
        <v>3171</v>
      </c>
      <c r="K2875" s="2">
        <v>0</v>
      </c>
      <c r="L2875" s="2">
        <v>0</v>
      </c>
      <c r="M2875" s="2">
        <v>0</v>
      </c>
      <c r="N2875" s="4">
        <v>0</v>
      </c>
    </row>
    <row r="2876" spans="1:14" ht="11.25">
      <c r="A2876" s="1" t="s">
        <v>3964</v>
      </c>
      <c r="B2876" s="2">
        <v>-16.99168333333333</v>
      </c>
      <c r="C2876" s="2">
        <v>-141.31668333333334</v>
      </c>
      <c r="D2876" s="149" t="s">
        <v>3965</v>
      </c>
      <c r="E2876" s="2" t="s">
        <v>6178</v>
      </c>
      <c r="F2876" s="2" t="s">
        <v>6178</v>
      </c>
      <c r="G2876" s="2" t="s">
        <v>6178</v>
      </c>
      <c r="H2876" s="2" t="s">
        <v>6178</v>
      </c>
      <c r="I2876" s="2" t="s">
        <v>6178</v>
      </c>
      <c r="J2876" s="2" t="s">
        <v>6178</v>
      </c>
      <c r="K2876" s="2" t="s">
        <v>6178</v>
      </c>
      <c r="L2876" s="2" t="s">
        <v>6178</v>
      </c>
      <c r="M2876" s="2" t="s">
        <v>6178</v>
      </c>
      <c r="N2876" s="4" t="s">
        <v>6178</v>
      </c>
    </row>
    <row r="2877" spans="1:14" ht="11.25">
      <c r="A2877" s="1" t="s">
        <v>3966</v>
      </c>
      <c r="B2877" s="2">
        <v>-12.550566666666667</v>
      </c>
      <c r="C2877" s="2">
        <v>-130.68556666666666</v>
      </c>
      <c r="D2877" s="149" t="s">
        <v>6568</v>
      </c>
      <c r="E2877" s="2" t="s">
        <v>2935</v>
      </c>
      <c r="F2877" s="2" t="s">
        <v>3172</v>
      </c>
      <c r="G2877" s="2" t="s">
        <v>3173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4">
        <v>0</v>
      </c>
    </row>
    <row r="2878" spans="1:14" ht="11.25">
      <c r="A2878" s="1" t="s">
        <v>6569</v>
      </c>
      <c r="B2878" s="2">
        <v>-17.9403</v>
      </c>
      <c r="C2878" s="2">
        <v>-138.82168333333334</v>
      </c>
      <c r="D2878" s="149" t="s">
        <v>6570</v>
      </c>
      <c r="E2878" s="2" t="s">
        <v>2936</v>
      </c>
      <c r="F2878" s="2" t="s">
        <v>3174</v>
      </c>
      <c r="G2878" s="2" t="s">
        <v>3175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4">
        <v>0</v>
      </c>
    </row>
    <row r="2879" spans="1:14" ht="11.25">
      <c r="A2879" s="1" t="s">
        <v>6571</v>
      </c>
      <c r="B2879" s="2">
        <v>-9.58335</v>
      </c>
      <c r="C2879" s="2">
        <v>-143.76668333333336</v>
      </c>
      <c r="D2879" s="149" t="s">
        <v>1379</v>
      </c>
      <c r="E2879" s="2" t="s">
        <v>6178</v>
      </c>
      <c r="F2879" s="2" t="s">
        <v>6178</v>
      </c>
      <c r="G2879" s="2" t="s">
        <v>6178</v>
      </c>
      <c r="H2879" s="2" t="s">
        <v>6178</v>
      </c>
      <c r="I2879" s="2" t="s">
        <v>6178</v>
      </c>
      <c r="J2879" s="2" t="s">
        <v>6178</v>
      </c>
      <c r="K2879" s="2" t="s">
        <v>6178</v>
      </c>
      <c r="L2879" s="2" t="s">
        <v>6178</v>
      </c>
      <c r="M2879" s="2" t="s">
        <v>6178</v>
      </c>
      <c r="N2879" s="4" t="s">
        <v>6178</v>
      </c>
    </row>
    <row r="2880" spans="1:14" ht="11.25">
      <c r="A2880" s="1" t="s">
        <v>1380</v>
      </c>
      <c r="B2880" s="2">
        <v>-32.65056666666667</v>
      </c>
      <c r="C2880" s="2">
        <v>-151.20806666666667</v>
      </c>
      <c r="D2880" s="149" t="s">
        <v>1381</v>
      </c>
      <c r="E2880" s="2" t="s">
        <v>4983</v>
      </c>
      <c r="F2880" s="2" t="s">
        <v>3176</v>
      </c>
      <c r="G2880" s="2" t="s">
        <v>3178</v>
      </c>
      <c r="H2880" s="2" t="s">
        <v>3177</v>
      </c>
      <c r="I2880" s="2" t="s">
        <v>3179</v>
      </c>
      <c r="K2880" s="2">
        <v>0</v>
      </c>
      <c r="L2880" s="2">
        <v>0</v>
      </c>
      <c r="M2880" s="2">
        <v>0</v>
      </c>
      <c r="N2880" s="4">
        <v>0</v>
      </c>
    </row>
    <row r="2881" spans="1:14" ht="11.25">
      <c r="A2881" s="1" t="s">
        <v>1382</v>
      </c>
      <c r="B2881" s="2">
        <v>-36.3603</v>
      </c>
      <c r="C2881" s="2">
        <v>-143.00751666666667</v>
      </c>
      <c r="D2881" s="149" t="s">
        <v>1383</v>
      </c>
      <c r="E2881" s="2" t="s">
        <v>4984</v>
      </c>
      <c r="F2881" s="2" t="s">
        <v>3180</v>
      </c>
      <c r="G2881" s="2" t="s">
        <v>3182</v>
      </c>
      <c r="H2881" s="2" t="s">
        <v>3181</v>
      </c>
      <c r="I2881" s="2" t="s">
        <v>3183</v>
      </c>
      <c r="K2881" s="2">
        <v>0</v>
      </c>
      <c r="L2881" s="2">
        <v>0</v>
      </c>
      <c r="M2881" s="2">
        <v>0</v>
      </c>
      <c r="N2881" s="4">
        <v>0</v>
      </c>
    </row>
    <row r="2882" spans="1:14" ht="11.25">
      <c r="A2882" s="1" t="s">
        <v>1384</v>
      </c>
      <c r="B2882" s="2">
        <v>-19.612516666666664</v>
      </c>
      <c r="C2882" s="2">
        <v>-146.84085000000002</v>
      </c>
      <c r="D2882" s="149" t="s">
        <v>1385</v>
      </c>
      <c r="E2882" s="2" t="s">
        <v>6178</v>
      </c>
      <c r="F2882" s="2" t="s">
        <v>6178</v>
      </c>
      <c r="G2882" s="2" t="s">
        <v>6178</v>
      </c>
      <c r="H2882" s="2" t="s">
        <v>6178</v>
      </c>
      <c r="I2882" s="2" t="s">
        <v>6178</v>
      </c>
      <c r="J2882" s="2" t="s">
        <v>6178</v>
      </c>
      <c r="K2882" s="2" t="s">
        <v>6178</v>
      </c>
      <c r="L2882" s="2" t="s">
        <v>6178</v>
      </c>
      <c r="M2882" s="2" t="s">
        <v>6178</v>
      </c>
      <c r="N2882" s="4" t="s">
        <v>6178</v>
      </c>
    </row>
    <row r="2883" spans="1:14" ht="11.25">
      <c r="A2883" s="1" t="s">
        <v>1386</v>
      </c>
      <c r="B2883" s="2">
        <v>-16.55835</v>
      </c>
      <c r="C2883" s="2">
        <v>-141.80835</v>
      </c>
      <c r="D2883" s="149" t="s">
        <v>2576</v>
      </c>
      <c r="E2883" s="2" t="s">
        <v>6178</v>
      </c>
      <c r="F2883" s="2" t="s">
        <v>6178</v>
      </c>
      <c r="G2883" s="2" t="s">
        <v>6178</v>
      </c>
      <c r="H2883" s="2" t="s">
        <v>6178</v>
      </c>
      <c r="I2883" s="2" t="s">
        <v>6178</v>
      </c>
      <c r="J2883" s="2" t="s">
        <v>6178</v>
      </c>
      <c r="K2883" s="2" t="s">
        <v>6178</v>
      </c>
      <c r="L2883" s="2" t="s">
        <v>6178</v>
      </c>
      <c r="M2883" s="2" t="s">
        <v>6178</v>
      </c>
      <c r="N2883" s="4" t="s">
        <v>6178</v>
      </c>
    </row>
    <row r="2884" spans="1:14" ht="11.25">
      <c r="A2884" s="1" t="s">
        <v>4474</v>
      </c>
      <c r="B2884" s="2">
        <v>-24.150016666666666</v>
      </c>
      <c r="C2884" s="2">
        <v>-141.10835</v>
      </c>
      <c r="D2884" s="149" t="s">
        <v>4475</v>
      </c>
      <c r="E2884" s="2" t="s">
        <v>6178</v>
      </c>
      <c r="F2884" s="2" t="s">
        <v>6178</v>
      </c>
      <c r="G2884" s="2" t="s">
        <v>6178</v>
      </c>
      <c r="H2884" s="2" t="s">
        <v>6178</v>
      </c>
      <c r="I2884" s="2" t="s">
        <v>6178</v>
      </c>
      <c r="J2884" s="2" t="s">
        <v>6178</v>
      </c>
      <c r="K2884" s="2" t="s">
        <v>6178</v>
      </c>
      <c r="L2884" s="2" t="s">
        <v>6178</v>
      </c>
      <c r="M2884" s="2" t="s">
        <v>6178</v>
      </c>
      <c r="N2884" s="4" t="s">
        <v>6178</v>
      </c>
    </row>
    <row r="2885" spans="1:14" ht="11.25">
      <c r="A2885" s="1" t="s">
        <v>4476</v>
      </c>
      <c r="B2885" s="2">
        <v>-41.16973333333334</v>
      </c>
      <c r="C2885" s="2">
        <v>-146.43030000000002</v>
      </c>
      <c r="D2885" s="149" t="s">
        <v>4477</v>
      </c>
      <c r="E2885" s="2" t="s">
        <v>3670</v>
      </c>
      <c r="F2885" s="2" t="s">
        <v>3184</v>
      </c>
      <c r="G2885" s="2" t="s">
        <v>3186</v>
      </c>
      <c r="H2885" s="2" t="s">
        <v>3185</v>
      </c>
      <c r="I2885" s="2" t="s">
        <v>3187</v>
      </c>
      <c r="K2885" s="2">
        <v>0</v>
      </c>
      <c r="L2885" s="2">
        <v>0</v>
      </c>
      <c r="M2885" s="2">
        <v>0</v>
      </c>
      <c r="N2885" s="4">
        <v>0</v>
      </c>
    </row>
    <row r="2886" spans="1:14" ht="11.25">
      <c r="A2886" s="1" t="s">
        <v>4478</v>
      </c>
      <c r="B2886" s="2">
        <v>-15.700016666666667</v>
      </c>
      <c r="C2886" s="2">
        <v>-126.38335</v>
      </c>
      <c r="D2886" s="149" t="s">
        <v>4479</v>
      </c>
      <c r="E2886" s="2">
        <v>1180</v>
      </c>
      <c r="F2886" s="2" t="s">
        <v>5922</v>
      </c>
      <c r="G2886" s="2" t="s">
        <v>5923</v>
      </c>
      <c r="H2886" s="2" t="s">
        <v>6178</v>
      </c>
      <c r="I2886" s="2" t="s">
        <v>6178</v>
      </c>
      <c r="J2886" s="2" t="s">
        <v>6178</v>
      </c>
      <c r="K2886" s="2" t="s">
        <v>6178</v>
      </c>
      <c r="L2886" s="2" t="s">
        <v>6178</v>
      </c>
      <c r="M2886" s="2" t="s">
        <v>6178</v>
      </c>
      <c r="N2886" s="4" t="s">
        <v>6178</v>
      </c>
    </row>
    <row r="2887" spans="1:14" ht="11.25">
      <c r="A2887" s="1" t="s">
        <v>4480</v>
      </c>
      <c r="B2887" s="2">
        <v>-27.07501666666667</v>
      </c>
      <c r="C2887" s="2">
        <v>-141.90001666666666</v>
      </c>
      <c r="D2887" s="149" t="s">
        <v>4481</v>
      </c>
      <c r="E2887" s="2" t="s">
        <v>6178</v>
      </c>
      <c r="F2887" s="2" t="s">
        <v>6178</v>
      </c>
      <c r="G2887" s="2" t="s">
        <v>6178</v>
      </c>
      <c r="H2887" s="2" t="s">
        <v>6178</v>
      </c>
      <c r="I2887" s="2" t="s">
        <v>6178</v>
      </c>
      <c r="J2887" s="2" t="s">
        <v>6178</v>
      </c>
      <c r="K2887" s="2" t="s">
        <v>6178</v>
      </c>
      <c r="L2887" s="2" t="s">
        <v>6178</v>
      </c>
      <c r="M2887" s="2" t="s">
        <v>6178</v>
      </c>
      <c r="N2887" s="4" t="s">
        <v>6178</v>
      </c>
    </row>
    <row r="2888" spans="1:14" ht="11.25">
      <c r="A2888" s="1" t="s">
        <v>4482</v>
      </c>
      <c r="B2888" s="2">
        <v>-25.684733333333334</v>
      </c>
      <c r="C2888" s="2">
        <v>-140.22334999999998</v>
      </c>
      <c r="D2888" s="149" t="s">
        <v>4483</v>
      </c>
      <c r="E2888" s="2" t="s">
        <v>6178</v>
      </c>
      <c r="F2888" s="2" t="s">
        <v>6178</v>
      </c>
      <c r="G2888" s="2" t="s">
        <v>6178</v>
      </c>
      <c r="H2888" s="2" t="s">
        <v>6178</v>
      </c>
      <c r="I2888" s="2" t="s">
        <v>6178</v>
      </c>
      <c r="J2888" s="2" t="s">
        <v>6178</v>
      </c>
      <c r="K2888" s="2" t="s">
        <v>6178</v>
      </c>
      <c r="L2888" s="2" t="s">
        <v>6178</v>
      </c>
      <c r="M2888" s="2" t="s">
        <v>6178</v>
      </c>
      <c r="N2888" s="4" t="s">
        <v>6178</v>
      </c>
    </row>
    <row r="2889" spans="1:14" ht="11.25">
      <c r="A2889" s="1" t="s">
        <v>5775</v>
      </c>
      <c r="B2889" s="2">
        <v>-27.51668333333333</v>
      </c>
      <c r="C2889" s="2">
        <v>-153.42835000000002</v>
      </c>
      <c r="D2889" s="149" t="s">
        <v>5776</v>
      </c>
      <c r="E2889" s="2" t="s">
        <v>6178</v>
      </c>
      <c r="F2889" s="2" t="s">
        <v>6178</v>
      </c>
      <c r="G2889" s="2" t="s">
        <v>6178</v>
      </c>
      <c r="H2889" s="2" t="s">
        <v>6178</v>
      </c>
      <c r="I2889" s="2" t="s">
        <v>6178</v>
      </c>
      <c r="J2889" s="2" t="s">
        <v>6178</v>
      </c>
      <c r="K2889" s="2" t="s">
        <v>6178</v>
      </c>
      <c r="L2889" s="2" t="s">
        <v>6178</v>
      </c>
      <c r="M2889" s="2" t="s">
        <v>6178</v>
      </c>
      <c r="N2889" s="4" t="s">
        <v>6178</v>
      </c>
    </row>
    <row r="2890" spans="1:14" ht="11.25">
      <c r="A2890" s="1" t="s">
        <v>5777</v>
      </c>
      <c r="B2890" s="2">
        <v>-24.86001666666667</v>
      </c>
      <c r="C2890" s="2">
        <v>-129.07001666666667</v>
      </c>
      <c r="D2890" s="149" t="s">
        <v>5778</v>
      </c>
      <c r="E2890" s="2" t="s">
        <v>6178</v>
      </c>
      <c r="F2890" s="2" t="s">
        <v>6178</v>
      </c>
      <c r="G2890" s="2" t="s">
        <v>6178</v>
      </c>
      <c r="H2890" s="2" t="s">
        <v>6178</v>
      </c>
      <c r="I2890" s="2" t="s">
        <v>6178</v>
      </c>
      <c r="J2890" s="2" t="s">
        <v>6178</v>
      </c>
      <c r="K2890" s="2" t="s">
        <v>6178</v>
      </c>
      <c r="L2890" s="2" t="s">
        <v>6178</v>
      </c>
      <c r="M2890" s="2" t="s">
        <v>6178</v>
      </c>
      <c r="N2890" s="4" t="s">
        <v>6178</v>
      </c>
    </row>
    <row r="2891" spans="1:14" ht="11.25">
      <c r="A2891" s="1" t="s">
        <v>5779</v>
      </c>
      <c r="B2891" s="2">
        <v>-15.745566666666667</v>
      </c>
      <c r="C2891" s="2">
        <v>-131.90723333333335</v>
      </c>
      <c r="D2891" s="149" t="s">
        <v>5780</v>
      </c>
      <c r="E2891" s="2" t="s">
        <v>6178</v>
      </c>
      <c r="F2891" s="2" t="s">
        <v>6178</v>
      </c>
      <c r="G2891" s="2" t="s">
        <v>6178</v>
      </c>
      <c r="H2891" s="2" t="s">
        <v>6178</v>
      </c>
      <c r="I2891" s="2" t="s">
        <v>6178</v>
      </c>
      <c r="J2891" s="2" t="s">
        <v>6178</v>
      </c>
      <c r="K2891" s="2" t="s">
        <v>6178</v>
      </c>
      <c r="L2891" s="2" t="s">
        <v>6178</v>
      </c>
      <c r="M2891" s="2" t="s">
        <v>6178</v>
      </c>
      <c r="N2891" s="4" t="s">
        <v>6178</v>
      </c>
    </row>
    <row r="2892" spans="1:14" ht="11.25">
      <c r="A2892" s="1" t="s">
        <v>5781</v>
      </c>
      <c r="B2892" s="2">
        <v>-22.62223333333333</v>
      </c>
      <c r="C2892" s="2">
        <v>-148.36390000000003</v>
      </c>
      <c r="D2892" s="149" t="s">
        <v>5782</v>
      </c>
      <c r="E2892" s="2" t="s">
        <v>4985</v>
      </c>
      <c r="F2892" s="2" t="s">
        <v>7597</v>
      </c>
      <c r="G2892" s="2" t="s">
        <v>7598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4">
        <v>0</v>
      </c>
    </row>
    <row r="2893" spans="1:14" ht="11.25">
      <c r="A2893" s="1" t="s">
        <v>5783</v>
      </c>
      <c r="B2893" s="2">
        <v>-36.15723333333334</v>
      </c>
      <c r="C2893" s="2">
        <v>-144.76196666666667</v>
      </c>
      <c r="D2893" s="149" t="s">
        <v>5784</v>
      </c>
      <c r="E2893" s="2" t="s">
        <v>4986</v>
      </c>
      <c r="F2893" s="2" t="s">
        <v>7599</v>
      </c>
      <c r="G2893" s="2" t="s">
        <v>7601</v>
      </c>
      <c r="H2893" s="2" t="s">
        <v>7600</v>
      </c>
      <c r="I2893" s="2" t="s">
        <v>7602</v>
      </c>
      <c r="K2893" s="2">
        <v>0</v>
      </c>
      <c r="L2893" s="2">
        <v>0</v>
      </c>
      <c r="M2893" s="2">
        <v>0</v>
      </c>
      <c r="N2893" s="4">
        <v>0</v>
      </c>
    </row>
    <row r="2894" spans="1:14" ht="11.25">
      <c r="A2894" s="1" t="s">
        <v>2519</v>
      </c>
      <c r="B2894" s="2">
        <v>-17.916666666666668</v>
      </c>
      <c r="C2894" s="2">
        <v>-124.78333333333333</v>
      </c>
      <c r="D2894" s="149" t="s">
        <v>1634</v>
      </c>
      <c r="E2894" s="2">
        <v>300</v>
      </c>
      <c r="F2894" s="2" t="s">
        <v>1635</v>
      </c>
      <c r="G2894" s="2" t="s">
        <v>1636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</row>
    <row r="2895" spans="1:14" ht="11.25">
      <c r="A2895" s="1" t="s">
        <v>1074</v>
      </c>
      <c r="B2895" s="2">
        <v>-12.019466666666666</v>
      </c>
      <c r="C2895" s="2">
        <v>-135.57056666666668</v>
      </c>
      <c r="D2895" s="149" t="s">
        <v>1075</v>
      </c>
      <c r="E2895" s="2" t="s">
        <v>4987</v>
      </c>
      <c r="F2895" s="2" t="s">
        <v>7603</v>
      </c>
      <c r="G2895" s="2" t="s">
        <v>4387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4">
        <v>0</v>
      </c>
    </row>
    <row r="2896" spans="1:14" ht="11.25">
      <c r="A2896" s="1" t="s">
        <v>1076</v>
      </c>
      <c r="B2896" s="2">
        <v>-26.70001666666667</v>
      </c>
      <c r="C2896" s="2">
        <v>-143.26668333333333</v>
      </c>
      <c r="D2896" s="149" t="s">
        <v>1077</v>
      </c>
      <c r="E2896" s="2" t="s">
        <v>6178</v>
      </c>
      <c r="F2896" s="2" t="s">
        <v>6178</v>
      </c>
      <c r="G2896" s="2" t="s">
        <v>6178</v>
      </c>
      <c r="H2896" s="2" t="s">
        <v>6178</v>
      </c>
      <c r="I2896" s="2" t="s">
        <v>6178</v>
      </c>
      <c r="J2896" s="2" t="s">
        <v>6178</v>
      </c>
      <c r="K2896" s="2" t="s">
        <v>6178</v>
      </c>
      <c r="L2896" s="2" t="s">
        <v>6178</v>
      </c>
      <c r="M2896" s="2" t="s">
        <v>6178</v>
      </c>
      <c r="N2896" s="4" t="s">
        <v>6178</v>
      </c>
    </row>
    <row r="2897" spans="1:14" ht="11.25">
      <c r="A2897" s="1" t="s">
        <v>1078</v>
      </c>
      <c r="B2897" s="2">
        <v>-23.567516666666663</v>
      </c>
      <c r="C2897" s="2">
        <v>-148.17918333333333</v>
      </c>
      <c r="D2897" s="149" t="s">
        <v>6710</v>
      </c>
      <c r="E2897" s="2" t="s">
        <v>4988</v>
      </c>
      <c r="F2897" s="2" t="s">
        <v>4388</v>
      </c>
      <c r="G2897" s="2" t="s">
        <v>4390</v>
      </c>
      <c r="H2897" s="2" t="s">
        <v>4389</v>
      </c>
      <c r="I2897" s="2" t="s">
        <v>4391</v>
      </c>
      <c r="K2897" s="2">
        <v>0</v>
      </c>
      <c r="L2897" s="2">
        <v>0</v>
      </c>
      <c r="M2897" s="2">
        <v>0</v>
      </c>
      <c r="N2897" s="4">
        <v>0</v>
      </c>
    </row>
    <row r="2898" spans="1:14" ht="11.25">
      <c r="A2898" s="1" t="s">
        <v>6711</v>
      </c>
      <c r="B2898" s="2">
        <v>-27.4253</v>
      </c>
      <c r="C2898" s="2">
        <v>-152.98335</v>
      </c>
      <c r="D2898" s="149" t="s">
        <v>6712</v>
      </c>
      <c r="E2898" s="2" t="s">
        <v>408</v>
      </c>
      <c r="F2898" s="2" t="s">
        <v>4779</v>
      </c>
      <c r="G2898" s="2" t="s">
        <v>4780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4">
        <v>0</v>
      </c>
    </row>
    <row r="2899" spans="1:7" ht="11.25">
      <c r="A2899" s="1" t="s">
        <v>2520</v>
      </c>
      <c r="B2899" s="2">
        <v>-16.016666666666666</v>
      </c>
      <c r="C2899" s="2">
        <v>-127.96666666666667</v>
      </c>
      <c r="D2899" s="149" t="s">
        <v>1627</v>
      </c>
      <c r="E2899" s="2">
        <v>300</v>
      </c>
      <c r="F2899" s="2" t="s">
        <v>1628</v>
      </c>
      <c r="G2899" s="2" t="s">
        <v>1629</v>
      </c>
    </row>
    <row r="2900" spans="1:14" ht="11.25">
      <c r="A2900" s="1" t="s">
        <v>6713</v>
      </c>
      <c r="B2900" s="2">
        <v>-26.262516666666663</v>
      </c>
      <c r="C2900" s="2">
        <v>-132.18168333333335</v>
      </c>
      <c r="D2900" s="149" t="s">
        <v>6714</v>
      </c>
      <c r="E2900" s="2" t="s">
        <v>6178</v>
      </c>
      <c r="F2900" s="2" t="s">
        <v>6178</v>
      </c>
      <c r="G2900" s="2" t="s">
        <v>6178</v>
      </c>
      <c r="H2900" s="2" t="s">
        <v>6178</v>
      </c>
      <c r="I2900" s="2" t="s">
        <v>6178</v>
      </c>
      <c r="J2900" s="2" t="s">
        <v>6178</v>
      </c>
      <c r="K2900" s="2" t="s">
        <v>6178</v>
      </c>
      <c r="L2900" s="2" t="s">
        <v>6178</v>
      </c>
      <c r="M2900" s="2" t="s">
        <v>6178</v>
      </c>
      <c r="N2900" s="4" t="s">
        <v>6178</v>
      </c>
    </row>
    <row r="2901" spans="1:14" ht="11.25">
      <c r="A2901" s="1" t="s">
        <v>6715</v>
      </c>
      <c r="B2901" s="2">
        <v>-17.725016666666665</v>
      </c>
      <c r="C2901" s="2">
        <v>-139.41668333333334</v>
      </c>
      <c r="D2901" s="149" t="s">
        <v>3326</v>
      </c>
      <c r="E2901" s="2" t="s">
        <v>6178</v>
      </c>
      <c r="F2901" s="2" t="s">
        <v>6178</v>
      </c>
      <c r="G2901" s="2" t="s">
        <v>6178</v>
      </c>
      <c r="H2901" s="2" t="s">
        <v>6178</v>
      </c>
      <c r="I2901" s="2" t="s">
        <v>6178</v>
      </c>
      <c r="J2901" s="2" t="s">
        <v>6178</v>
      </c>
      <c r="K2901" s="2" t="s">
        <v>6178</v>
      </c>
      <c r="L2901" s="2" t="s">
        <v>6178</v>
      </c>
      <c r="M2901" s="2" t="s">
        <v>6178</v>
      </c>
      <c r="N2901" s="4" t="s">
        <v>6178</v>
      </c>
    </row>
    <row r="2902" spans="1:14" ht="11.25">
      <c r="A2902" s="1" t="s">
        <v>6368</v>
      </c>
      <c r="B2902" s="2">
        <v>-33.684466666666665</v>
      </c>
      <c r="C2902" s="2">
        <v>-121.82251666666667</v>
      </c>
      <c r="D2902" s="149" t="s">
        <v>3327</v>
      </c>
      <c r="E2902" s="2" t="s">
        <v>4989</v>
      </c>
      <c r="F2902" s="2" t="s">
        <v>4781</v>
      </c>
      <c r="G2902" s="2" t="s">
        <v>4783</v>
      </c>
      <c r="H2902" s="2" t="s">
        <v>4782</v>
      </c>
      <c r="I2902" s="2" t="s">
        <v>2069</v>
      </c>
      <c r="J2902" s="2">
        <v>0</v>
      </c>
      <c r="K2902" s="2">
        <v>0</v>
      </c>
      <c r="L2902" s="2">
        <v>0</v>
      </c>
      <c r="M2902" s="2">
        <v>0</v>
      </c>
      <c r="N2902" s="4">
        <v>0</v>
      </c>
    </row>
    <row r="2903" spans="1:14" ht="11.25">
      <c r="A2903" s="1" t="s">
        <v>3328</v>
      </c>
      <c r="B2903" s="2">
        <v>-28.166683333333335</v>
      </c>
      <c r="C2903" s="2">
        <v>-145.04168333333334</v>
      </c>
      <c r="D2903" s="149" t="s">
        <v>3329</v>
      </c>
      <c r="E2903" s="2" t="s">
        <v>6178</v>
      </c>
      <c r="F2903" s="2" t="s">
        <v>6178</v>
      </c>
      <c r="G2903" s="2" t="s">
        <v>6178</v>
      </c>
      <c r="H2903" s="2" t="s">
        <v>6178</v>
      </c>
      <c r="I2903" s="2" t="s">
        <v>6178</v>
      </c>
      <c r="J2903" s="2" t="s">
        <v>6178</v>
      </c>
      <c r="K2903" s="2" t="s">
        <v>6178</v>
      </c>
      <c r="L2903" s="2" t="s">
        <v>6178</v>
      </c>
      <c r="M2903" s="2" t="s">
        <v>6178</v>
      </c>
      <c r="N2903" s="4" t="s">
        <v>6178</v>
      </c>
    </row>
    <row r="2904" spans="1:14" ht="11.25">
      <c r="A2904" s="1" t="s">
        <v>3330</v>
      </c>
      <c r="B2904" s="2">
        <v>-29.09335</v>
      </c>
      <c r="C2904" s="2">
        <v>-153.42030000000003</v>
      </c>
      <c r="D2904" s="149" t="s">
        <v>3331</v>
      </c>
      <c r="E2904" s="2" t="s">
        <v>6178</v>
      </c>
      <c r="F2904" s="2" t="s">
        <v>6178</v>
      </c>
      <c r="G2904" s="2" t="s">
        <v>6178</v>
      </c>
      <c r="H2904" s="2" t="s">
        <v>6178</v>
      </c>
      <c r="I2904" s="2" t="s">
        <v>6178</v>
      </c>
      <c r="J2904" s="2" t="s">
        <v>6178</v>
      </c>
      <c r="K2904" s="2" t="s">
        <v>6178</v>
      </c>
      <c r="L2904" s="2" t="s">
        <v>6178</v>
      </c>
      <c r="M2904" s="2" t="s">
        <v>6178</v>
      </c>
      <c r="N2904" s="4" t="s">
        <v>6178</v>
      </c>
    </row>
    <row r="2905" spans="1:14" ht="11.25">
      <c r="A2905" s="1" t="s">
        <v>3332</v>
      </c>
      <c r="B2905" s="2">
        <v>-33.363633333333325</v>
      </c>
      <c r="C2905" s="2">
        <v>-147.935016666667</v>
      </c>
      <c r="D2905" s="149" t="s">
        <v>3333</v>
      </c>
      <c r="E2905" s="2" t="s">
        <v>4990</v>
      </c>
      <c r="F2905" s="2" t="s">
        <v>2070</v>
      </c>
      <c r="G2905" s="2" t="s">
        <v>2071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4">
        <v>0</v>
      </c>
    </row>
    <row r="2906" spans="1:14" ht="11.25">
      <c r="A2906" s="1" t="s">
        <v>3334</v>
      </c>
      <c r="B2906" s="2">
        <v>-40.0914</v>
      </c>
      <c r="C2906" s="2">
        <v>-147.9928</v>
      </c>
      <c r="D2906" s="149" t="s">
        <v>1934</v>
      </c>
      <c r="E2906" s="2" t="s">
        <v>3670</v>
      </c>
      <c r="F2906" s="2" t="s">
        <v>2072</v>
      </c>
      <c r="G2906" s="2" t="s">
        <v>2073</v>
      </c>
      <c r="H2906" s="2" t="s">
        <v>3176</v>
      </c>
      <c r="I2906" s="2" t="s">
        <v>3178</v>
      </c>
      <c r="K2906" s="2">
        <v>0</v>
      </c>
      <c r="L2906" s="2">
        <v>0</v>
      </c>
      <c r="M2906" s="2">
        <v>0</v>
      </c>
      <c r="N2906" s="4">
        <v>0</v>
      </c>
    </row>
    <row r="2907" spans="1:7" ht="11.25">
      <c r="A2907" s="1" t="s">
        <v>2521</v>
      </c>
      <c r="B2907" s="2">
        <v>-18.283333333333335</v>
      </c>
      <c r="C2907" s="2">
        <v>-128.41666666666666</v>
      </c>
      <c r="D2907" s="149" t="s">
        <v>3318</v>
      </c>
      <c r="E2907" s="2">
        <v>1100</v>
      </c>
      <c r="F2907" s="2" t="s">
        <v>3319</v>
      </c>
      <c r="G2907" s="2" t="s">
        <v>3320</v>
      </c>
    </row>
    <row r="2908" spans="1:7" ht="11.25">
      <c r="A2908" s="1" t="s">
        <v>2522</v>
      </c>
      <c r="B2908" s="2">
        <v>-18.15</v>
      </c>
      <c r="C2908" s="2">
        <v>-125.78333333333333</v>
      </c>
      <c r="D2908" s="149" t="s">
        <v>3315</v>
      </c>
      <c r="E2908" s="2">
        <v>800</v>
      </c>
      <c r="F2908" s="2" t="s">
        <v>3316</v>
      </c>
      <c r="G2908" s="2" t="s">
        <v>3317</v>
      </c>
    </row>
    <row r="2909" spans="1:14" ht="11.25">
      <c r="A2909" s="1" t="s">
        <v>1935</v>
      </c>
      <c r="B2909" s="2">
        <v>-26.77585</v>
      </c>
      <c r="C2909" s="2">
        <v>-132.0175166666667</v>
      </c>
      <c r="D2909" s="149" t="s">
        <v>1936</v>
      </c>
      <c r="E2909" s="2" t="s">
        <v>6178</v>
      </c>
      <c r="F2909" s="2" t="s">
        <v>6178</v>
      </c>
      <c r="G2909" s="2" t="s">
        <v>6178</v>
      </c>
      <c r="H2909" s="2" t="s">
        <v>6178</v>
      </c>
      <c r="I2909" s="2" t="s">
        <v>6178</v>
      </c>
      <c r="J2909" s="2" t="s">
        <v>6178</v>
      </c>
      <c r="K2909" s="2" t="s">
        <v>6178</v>
      </c>
      <c r="L2909" s="2" t="s">
        <v>6178</v>
      </c>
      <c r="M2909" s="2" t="s">
        <v>6178</v>
      </c>
      <c r="N2909" s="4" t="s">
        <v>6178</v>
      </c>
    </row>
    <row r="2910" spans="1:14" ht="11.25">
      <c r="A2910" s="1" t="s">
        <v>1937</v>
      </c>
      <c r="B2910" s="2">
        <v>-30.838066666666666</v>
      </c>
      <c r="C2910" s="2">
        <v>-128.11501666666666</v>
      </c>
      <c r="D2910" s="149" t="s">
        <v>1938</v>
      </c>
      <c r="E2910" s="2" t="s">
        <v>6178</v>
      </c>
      <c r="F2910" s="2" t="s">
        <v>6178</v>
      </c>
      <c r="G2910" s="2" t="s">
        <v>6178</v>
      </c>
      <c r="H2910" s="2" t="s">
        <v>6178</v>
      </c>
      <c r="I2910" s="2" t="s">
        <v>6178</v>
      </c>
      <c r="J2910" s="2" t="s">
        <v>6178</v>
      </c>
      <c r="K2910" s="2" t="s">
        <v>6178</v>
      </c>
      <c r="L2910" s="2" t="s">
        <v>6178</v>
      </c>
      <c r="M2910" s="2" t="s">
        <v>6178</v>
      </c>
      <c r="N2910" s="4" t="s">
        <v>6178</v>
      </c>
    </row>
    <row r="2911" spans="1:14" ht="11.25">
      <c r="A2911" s="1" t="s">
        <v>1939</v>
      </c>
      <c r="B2911" s="2">
        <v>-32.58001666666667</v>
      </c>
      <c r="C2911" s="2">
        <v>-119.70335</v>
      </c>
      <c r="D2911" s="149" t="s">
        <v>2926</v>
      </c>
      <c r="E2911" s="2" t="s">
        <v>6178</v>
      </c>
      <c r="F2911" s="2" t="s">
        <v>6178</v>
      </c>
      <c r="G2911" s="2" t="s">
        <v>6178</v>
      </c>
      <c r="H2911" s="2" t="s">
        <v>6178</v>
      </c>
      <c r="I2911" s="2" t="s">
        <v>6178</v>
      </c>
      <c r="J2911" s="2" t="s">
        <v>6178</v>
      </c>
      <c r="K2911" s="2" t="s">
        <v>6178</v>
      </c>
      <c r="L2911" s="2" t="s">
        <v>6178</v>
      </c>
      <c r="M2911" s="2" t="s">
        <v>6178</v>
      </c>
      <c r="N2911" s="4" t="s">
        <v>6178</v>
      </c>
    </row>
    <row r="2912" spans="1:14" ht="11.25">
      <c r="A2912" s="1" t="s">
        <v>2927</v>
      </c>
      <c r="B2912" s="2">
        <v>-18.181966666666664</v>
      </c>
      <c r="C2912" s="2">
        <v>-125.55863333333332</v>
      </c>
      <c r="D2912" s="149" t="s">
        <v>2376</v>
      </c>
      <c r="E2912" s="2" t="s">
        <v>4991</v>
      </c>
      <c r="F2912" s="2" t="s">
        <v>2074</v>
      </c>
      <c r="G2912" s="2" t="s">
        <v>2075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4">
        <v>0</v>
      </c>
    </row>
    <row r="2913" spans="1:7" ht="11.25">
      <c r="A2913" s="1" t="s">
        <v>2523</v>
      </c>
      <c r="B2913" s="2">
        <v>-13.975166666666667</v>
      </c>
      <c r="C2913" s="2">
        <v>-127.17516666666667</v>
      </c>
      <c r="D2913" s="149" t="s">
        <v>6701</v>
      </c>
      <c r="E2913" s="2">
        <v>400</v>
      </c>
      <c r="F2913" s="2" t="s">
        <v>4251</v>
      </c>
      <c r="G2913" s="2" t="s">
        <v>4252</v>
      </c>
    </row>
    <row r="2914" spans="1:14" ht="11.25">
      <c r="A2914" s="1" t="s">
        <v>2377</v>
      </c>
      <c r="B2914" s="2">
        <v>-32.241683333333334</v>
      </c>
      <c r="C2914" s="2">
        <v>-115.68335</v>
      </c>
      <c r="D2914" s="149" t="s">
        <v>2378</v>
      </c>
      <c r="E2914" s="2" t="s">
        <v>4992</v>
      </c>
      <c r="F2914" s="2" t="s">
        <v>2076</v>
      </c>
      <c r="G2914" s="2" t="s">
        <v>2077</v>
      </c>
      <c r="H2914" s="2">
        <v>0</v>
      </c>
      <c r="I2914" s="2">
        <v>0</v>
      </c>
      <c r="J2914" s="2">
        <v>0</v>
      </c>
      <c r="L2914" s="2">
        <v>0</v>
      </c>
      <c r="M2914" s="2">
        <v>0</v>
      </c>
      <c r="N2914" s="4">
        <v>0</v>
      </c>
    </row>
    <row r="2915" spans="1:14" ht="11.25">
      <c r="A2915" s="1" t="s">
        <v>2379</v>
      </c>
      <c r="B2915" s="2">
        <v>-25.61306666666667</v>
      </c>
      <c r="C2915" s="2">
        <v>-151.62723333333332</v>
      </c>
      <c r="D2915" s="149" t="s">
        <v>2380</v>
      </c>
      <c r="E2915" s="2" t="s">
        <v>6178</v>
      </c>
      <c r="F2915" s="2" t="s">
        <v>6178</v>
      </c>
      <c r="G2915" s="2" t="s">
        <v>6178</v>
      </c>
      <c r="H2915" s="2" t="s">
        <v>6178</v>
      </c>
      <c r="I2915" s="2" t="s">
        <v>6178</v>
      </c>
      <c r="J2915" s="2" t="s">
        <v>6178</v>
      </c>
      <c r="K2915" s="2" t="s">
        <v>6178</v>
      </c>
      <c r="L2915" s="2" t="s">
        <v>6178</v>
      </c>
      <c r="M2915" s="2" t="s">
        <v>6178</v>
      </c>
      <c r="N2915" s="4" t="s">
        <v>6178</v>
      </c>
    </row>
    <row r="2916" spans="1:14" ht="11.25">
      <c r="A2916" s="1" t="s">
        <v>11</v>
      </c>
      <c r="B2916" s="2">
        <v>-32.120016666666665</v>
      </c>
      <c r="C2916" s="2">
        <v>-115.83335000000001</v>
      </c>
      <c r="D2916" s="149" t="s">
        <v>2656</v>
      </c>
      <c r="E2916" s="2" t="s">
        <v>6178</v>
      </c>
      <c r="F2916" s="2" t="s">
        <v>6178</v>
      </c>
      <c r="G2916" s="2" t="s">
        <v>6178</v>
      </c>
      <c r="H2916" s="2" t="s">
        <v>6178</v>
      </c>
      <c r="I2916" s="2" t="s">
        <v>6178</v>
      </c>
      <c r="J2916" s="2" t="s">
        <v>6178</v>
      </c>
      <c r="K2916" s="2" t="s">
        <v>6178</v>
      </c>
      <c r="L2916" s="2" t="s">
        <v>6178</v>
      </c>
      <c r="M2916" s="2" t="s">
        <v>6178</v>
      </c>
      <c r="N2916" s="4" t="s">
        <v>6178</v>
      </c>
    </row>
    <row r="2917" spans="1:14" ht="11.25">
      <c r="A2917" s="1" t="s">
        <v>2381</v>
      </c>
      <c r="B2917" s="2">
        <v>-11.650566666666666</v>
      </c>
      <c r="C2917" s="2">
        <v>-133.3819666666667</v>
      </c>
      <c r="D2917" s="149" t="s">
        <v>1915</v>
      </c>
      <c r="E2917" s="2" t="s">
        <v>2295</v>
      </c>
      <c r="F2917" s="2" t="s">
        <v>2078</v>
      </c>
      <c r="G2917" s="2" t="s">
        <v>7555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4">
        <v>0</v>
      </c>
    </row>
    <row r="2918" spans="1:14" ht="11.25">
      <c r="A2918" s="1" t="s">
        <v>1916</v>
      </c>
      <c r="B2918" s="2">
        <v>-29.07335</v>
      </c>
      <c r="C2918" s="2">
        <v>-147.37613333333334</v>
      </c>
      <c r="D2918" s="149" t="s">
        <v>1917</v>
      </c>
      <c r="E2918" s="2" t="s">
        <v>4993</v>
      </c>
      <c r="F2918" s="2" t="s">
        <v>7556</v>
      </c>
      <c r="G2918" s="2" t="s">
        <v>7557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4">
        <v>0</v>
      </c>
    </row>
    <row r="2919" spans="1:14" ht="11.25">
      <c r="A2919" s="1" t="s">
        <v>1918</v>
      </c>
      <c r="B2919" s="2">
        <v>-30.961133333333333</v>
      </c>
      <c r="C2919" s="2">
        <v>-150.25056666666666</v>
      </c>
      <c r="D2919" s="149" t="s">
        <v>1919</v>
      </c>
      <c r="E2919" s="2" t="s">
        <v>4994</v>
      </c>
      <c r="F2919" s="2" t="s">
        <v>7558</v>
      </c>
      <c r="G2919" s="2" t="s">
        <v>7560</v>
      </c>
      <c r="H2919" s="2" t="s">
        <v>7559</v>
      </c>
      <c r="I2919" s="2" t="s">
        <v>7561</v>
      </c>
      <c r="K2919" s="2">
        <v>0</v>
      </c>
      <c r="L2919" s="2">
        <v>0</v>
      </c>
      <c r="M2919" s="2">
        <v>0</v>
      </c>
      <c r="N2919" s="4">
        <v>0</v>
      </c>
    </row>
    <row r="2920" spans="1:14" ht="11.25">
      <c r="A2920" s="1" t="s">
        <v>1920</v>
      </c>
      <c r="B2920" s="2">
        <v>-28.521400000000003</v>
      </c>
      <c r="C2920" s="2">
        <v>-150.3203</v>
      </c>
      <c r="D2920" s="149" t="s">
        <v>3816</v>
      </c>
      <c r="E2920" s="2" t="s">
        <v>4995</v>
      </c>
      <c r="F2920" s="2" t="s">
        <v>7562</v>
      </c>
      <c r="G2920" s="2" t="s">
        <v>7564</v>
      </c>
      <c r="H2920" s="2" t="s">
        <v>7563</v>
      </c>
      <c r="I2920" s="2" t="s">
        <v>7565</v>
      </c>
      <c r="J2920" s="2">
        <v>0</v>
      </c>
      <c r="K2920" s="2">
        <v>0</v>
      </c>
      <c r="L2920" s="2">
        <v>0</v>
      </c>
      <c r="M2920" s="2">
        <v>0</v>
      </c>
      <c r="N2920" s="4">
        <v>0</v>
      </c>
    </row>
    <row r="2921" spans="1:14" ht="11.25">
      <c r="A2921" s="1" t="s">
        <v>3817</v>
      </c>
      <c r="B2921" s="2">
        <v>-18.625566666666668</v>
      </c>
      <c r="C2921" s="2">
        <v>-139.2336333333333</v>
      </c>
      <c r="D2921" s="149" t="s">
        <v>3818</v>
      </c>
      <c r="E2921" s="2" t="s">
        <v>6178</v>
      </c>
      <c r="F2921" s="2" t="s">
        <v>6178</v>
      </c>
      <c r="G2921" s="2" t="s">
        <v>6178</v>
      </c>
      <c r="H2921" s="2" t="s">
        <v>6178</v>
      </c>
      <c r="I2921" s="2" t="s">
        <v>6178</v>
      </c>
      <c r="J2921" s="2" t="s">
        <v>6178</v>
      </c>
      <c r="K2921" s="2" t="s">
        <v>6178</v>
      </c>
      <c r="L2921" s="2" t="s">
        <v>6178</v>
      </c>
      <c r="M2921" s="2" t="s">
        <v>6178</v>
      </c>
      <c r="N2921" s="4" t="s">
        <v>6178</v>
      </c>
    </row>
    <row r="2922" spans="1:14" ht="11.25">
      <c r="A2922" s="1" t="s">
        <v>3819</v>
      </c>
      <c r="B2922" s="2">
        <v>-28.796133333333334</v>
      </c>
      <c r="C2922" s="2">
        <v>-114.70751666666666</v>
      </c>
      <c r="D2922" s="149" t="s">
        <v>3820</v>
      </c>
      <c r="E2922" s="2" t="s">
        <v>4996</v>
      </c>
      <c r="F2922" s="2" t="s">
        <v>7566</v>
      </c>
      <c r="G2922" s="2" t="s">
        <v>7569</v>
      </c>
      <c r="H2922" s="2" t="s">
        <v>7568</v>
      </c>
      <c r="I2922" s="2" t="s">
        <v>7571</v>
      </c>
      <c r="J2922" s="2" t="s">
        <v>7570</v>
      </c>
      <c r="K2922" s="2" t="s">
        <v>7567</v>
      </c>
      <c r="L2922" s="2">
        <v>0</v>
      </c>
      <c r="M2922" s="2">
        <v>0</v>
      </c>
      <c r="N2922" s="4">
        <v>0</v>
      </c>
    </row>
    <row r="2923" spans="1:14" ht="11.25">
      <c r="A2923" s="1" t="s">
        <v>3821</v>
      </c>
      <c r="B2923" s="2">
        <v>-29.75946666666667</v>
      </c>
      <c r="C2923" s="2">
        <v>-153.03001666666668</v>
      </c>
      <c r="D2923" s="149" t="s">
        <v>6423</v>
      </c>
      <c r="E2923" s="2" t="s">
        <v>4997</v>
      </c>
      <c r="F2923" s="2" t="s">
        <v>7572</v>
      </c>
      <c r="G2923" s="2" t="s">
        <v>7573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4">
        <v>0</v>
      </c>
    </row>
    <row r="2924" spans="1:14" ht="11.25">
      <c r="A2924" s="1" t="s">
        <v>6424</v>
      </c>
      <c r="B2924" s="2">
        <v>-16.423633333333335</v>
      </c>
      <c r="C2924" s="2">
        <v>-126.44446666666666</v>
      </c>
      <c r="D2924" s="149" t="s">
        <v>6291</v>
      </c>
      <c r="E2924" s="2">
        <v>1669</v>
      </c>
      <c r="F2924" s="2" t="s">
        <v>3305</v>
      </c>
      <c r="G2924" s="2" t="s">
        <v>3306</v>
      </c>
      <c r="H2924" s="2" t="s">
        <v>6178</v>
      </c>
      <c r="I2924" s="2" t="s">
        <v>6178</v>
      </c>
      <c r="J2924" s="2" t="s">
        <v>6178</v>
      </c>
      <c r="K2924" s="2" t="s">
        <v>6178</v>
      </c>
      <c r="L2924" s="2" t="s">
        <v>6178</v>
      </c>
      <c r="M2924" s="2" t="s">
        <v>6178</v>
      </c>
      <c r="N2924" s="4" t="s">
        <v>6178</v>
      </c>
    </row>
    <row r="2925" spans="1:14" ht="11.25">
      <c r="A2925" s="1" t="s">
        <v>6292</v>
      </c>
      <c r="B2925" s="2">
        <v>-31.4653</v>
      </c>
      <c r="C2925" s="2">
        <v>-115.86335000000001</v>
      </c>
      <c r="D2925" s="149" t="s">
        <v>1529</v>
      </c>
      <c r="E2925" s="2" t="s">
        <v>4998</v>
      </c>
      <c r="F2925" s="2" t="s">
        <v>7574</v>
      </c>
      <c r="G2925" s="2" t="s">
        <v>7575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4">
        <v>0</v>
      </c>
    </row>
    <row r="2926" spans="1:14" ht="11.25">
      <c r="A2926" s="1" t="s">
        <v>1530</v>
      </c>
      <c r="B2926" s="2">
        <v>-31.702799999999996</v>
      </c>
      <c r="C2926" s="2">
        <v>-148.63806666666665</v>
      </c>
      <c r="D2926" s="149" t="s">
        <v>1531</v>
      </c>
      <c r="E2926" s="2" t="s">
        <v>6178</v>
      </c>
      <c r="F2926" s="2" t="s">
        <v>6178</v>
      </c>
      <c r="G2926" s="2" t="s">
        <v>6178</v>
      </c>
      <c r="H2926" s="2" t="s">
        <v>6178</v>
      </c>
      <c r="I2926" s="2" t="s">
        <v>6178</v>
      </c>
      <c r="J2926" s="2" t="s">
        <v>6178</v>
      </c>
      <c r="K2926" s="2" t="s">
        <v>6178</v>
      </c>
      <c r="L2926" s="2" t="s">
        <v>6178</v>
      </c>
      <c r="M2926" s="2" t="s">
        <v>6178</v>
      </c>
      <c r="N2926" s="4" t="s">
        <v>6178</v>
      </c>
    </row>
    <row r="2927" spans="1:14" ht="11.25">
      <c r="A2927" s="1" t="s">
        <v>5047</v>
      </c>
      <c r="B2927" s="2">
        <v>-23.183349999999997</v>
      </c>
      <c r="C2927" s="2">
        <v>-150.94168333333334</v>
      </c>
      <c r="D2927" s="149" t="s">
        <v>5048</v>
      </c>
      <c r="E2927" s="2" t="s">
        <v>6178</v>
      </c>
      <c r="F2927" s="2" t="s">
        <v>6178</v>
      </c>
      <c r="G2927" s="2" t="s">
        <v>6178</v>
      </c>
      <c r="H2927" s="2" t="s">
        <v>6178</v>
      </c>
      <c r="I2927" s="2" t="s">
        <v>6178</v>
      </c>
      <c r="J2927" s="2" t="s">
        <v>6178</v>
      </c>
      <c r="K2927" s="2" t="s">
        <v>6178</v>
      </c>
      <c r="L2927" s="2" t="s">
        <v>6178</v>
      </c>
      <c r="M2927" s="2" t="s">
        <v>6178</v>
      </c>
      <c r="N2927" s="4" t="s">
        <v>6178</v>
      </c>
    </row>
    <row r="2928" spans="1:14" ht="11.25">
      <c r="A2928" s="1" t="s">
        <v>5049</v>
      </c>
      <c r="B2928" s="2">
        <v>-23.869733333333336</v>
      </c>
      <c r="C2928" s="2">
        <v>-151.2228</v>
      </c>
      <c r="D2928" s="149" t="s">
        <v>5050</v>
      </c>
      <c r="E2928" s="2" t="s">
        <v>2295</v>
      </c>
      <c r="F2928" s="2" t="s">
        <v>7576</v>
      </c>
      <c r="G2928" s="2" t="s">
        <v>7577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4">
        <v>0</v>
      </c>
    </row>
    <row r="2929" spans="1:14" ht="11.25">
      <c r="A2929" s="1" t="s">
        <v>7330</v>
      </c>
      <c r="B2929" s="2">
        <v>-34.8103</v>
      </c>
      <c r="C2929" s="2">
        <v>-149.7264</v>
      </c>
      <c r="D2929" s="149" t="s">
        <v>7331</v>
      </c>
      <c r="E2929" s="2" t="s">
        <v>4999</v>
      </c>
      <c r="F2929" s="2" t="s">
        <v>7578</v>
      </c>
      <c r="G2929" s="2" t="s">
        <v>7580</v>
      </c>
      <c r="H2929" s="2" t="s">
        <v>7579</v>
      </c>
      <c r="I2929" s="2" t="s">
        <v>7581</v>
      </c>
      <c r="J2929" s="2">
        <v>0</v>
      </c>
      <c r="K2929" s="2">
        <v>0</v>
      </c>
      <c r="L2929" s="2">
        <v>0</v>
      </c>
      <c r="M2929" s="2">
        <v>0</v>
      </c>
      <c r="N2929" s="4">
        <v>0</v>
      </c>
    </row>
    <row r="2930" spans="1:14" ht="11.25">
      <c r="A2930" s="1" t="s">
        <v>7332</v>
      </c>
      <c r="B2930" s="2">
        <v>-38.22501666666667</v>
      </c>
      <c r="C2930" s="2">
        <v>-144.33335</v>
      </c>
      <c r="D2930" s="149" t="s">
        <v>7333</v>
      </c>
      <c r="E2930" s="2" t="s">
        <v>6178</v>
      </c>
      <c r="F2930" s="2" t="s">
        <v>6178</v>
      </c>
      <c r="G2930" s="2" t="s">
        <v>6178</v>
      </c>
      <c r="H2930" s="2" t="s">
        <v>6178</v>
      </c>
      <c r="I2930" s="2" t="s">
        <v>6178</v>
      </c>
      <c r="J2930" s="2" t="s">
        <v>6178</v>
      </c>
      <c r="K2930" s="2" t="s">
        <v>6178</v>
      </c>
      <c r="L2930" s="2" t="s">
        <v>6178</v>
      </c>
      <c r="M2930" s="2" t="s">
        <v>6178</v>
      </c>
      <c r="N2930" s="4" t="s">
        <v>6178</v>
      </c>
    </row>
    <row r="2931" spans="1:14" ht="11.25">
      <c r="A2931" s="1" t="s">
        <v>7334</v>
      </c>
      <c r="B2931" s="2">
        <v>-29.664733333333334</v>
      </c>
      <c r="C2931" s="2">
        <v>-151.68473333333336</v>
      </c>
      <c r="D2931" s="149" t="s">
        <v>7335</v>
      </c>
      <c r="E2931" s="2" t="s">
        <v>5000</v>
      </c>
      <c r="F2931" s="2" t="s">
        <v>7582</v>
      </c>
      <c r="G2931" s="2" t="s">
        <v>7584</v>
      </c>
      <c r="H2931" s="2" t="s">
        <v>7583</v>
      </c>
      <c r="I2931" s="2" t="s">
        <v>7585</v>
      </c>
      <c r="J2931" s="2">
        <v>0</v>
      </c>
      <c r="K2931" s="2">
        <v>0</v>
      </c>
      <c r="L2931" s="2">
        <v>0</v>
      </c>
      <c r="M2931" s="2">
        <v>0</v>
      </c>
      <c r="N2931" s="4">
        <v>0</v>
      </c>
    </row>
    <row r="2932" spans="1:14" ht="11.25">
      <c r="A2932" s="1" t="s">
        <v>7336</v>
      </c>
      <c r="B2932" s="2">
        <v>-22.8889</v>
      </c>
      <c r="C2932" s="2">
        <v>-138.8241833333333</v>
      </c>
      <c r="D2932" s="149" t="s">
        <v>5936</v>
      </c>
      <c r="E2932" s="2" t="s">
        <v>6178</v>
      </c>
      <c r="F2932" s="2" t="s">
        <v>6178</v>
      </c>
      <c r="G2932" s="2" t="s">
        <v>6178</v>
      </c>
      <c r="H2932" s="2" t="s">
        <v>6178</v>
      </c>
      <c r="I2932" s="2" t="s">
        <v>6178</v>
      </c>
      <c r="J2932" s="2" t="s">
        <v>6178</v>
      </c>
      <c r="K2932" s="2" t="s">
        <v>6178</v>
      </c>
      <c r="L2932" s="2" t="s">
        <v>6178</v>
      </c>
      <c r="M2932" s="2" t="s">
        <v>6178</v>
      </c>
      <c r="N2932" s="4" t="s">
        <v>6178</v>
      </c>
    </row>
    <row r="2933" spans="1:7" ht="11.25">
      <c r="A2933" s="1" t="s">
        <v>3705</v>
      </c>
      <c r="B2933" s="2">
        <v>-17.316666666666666</v>
      </c>
      <c r="C2933" s="2">
        <v>-126.06666666666666</v>
      </c>
      <c r="D2933" s="149" t="s">
        <v>3303</v>
      </c>
      <c r="E2933" s="2">
        <v>1000</v>
      </c>
      <c r="F2933" s="2" t="s">
        <v>6604</v>
      </c>
      <c r="G2933" s="2" t="s">
        <v>3304</v>
      </c>
    </row>
    <row r="2934" spans="1:14" ht="11.25">
      <c r="A2934" s="1" t="s">
        <v>5937</v>
      </c>
      <c r="B2934" s="2">
        <v>-25.050016666666668</v>
      </c>
      <c r="C2934" s="2">
        <v>-128.3000166666667</v>
      </c>
      <c r="D2934" s="149" t="s">
        <v>5938</v>
      </c>
      <c r="E2934" s="2" t="s">
        <v>6178</v>
      </c>
      <c r="F2934" s="2" t="s">
        <v>6178</v>
      </c>
      <c r="G2934" s="2" t="s">
        <v>6178</v>
      </c>
      <c r="H2934" s="2" t="s">
        <v>6178</v>
      </c>
      <c r="I2934" s="2" t="s">
        <v>6178</v>
      </c>
      <c r="J2934" s="2" t="s">
        <v>6178</v>
      </c>
      <c r="K2934" s="2" t="s">
        <v>6178</v>
      </c>
      <c r="L2934" s="2" t="s">
        <v>6178</v>
      </c>
      <c r="M2934" s="2" t="s">
        <v>6178</v>
      </c>
      <c r="N2934" s="4" t="s">
        <v>6178</v>
      </c>
    </row>
    <row r="2935" spans="1:14" ht="11.25">
      <c r="A2935" s="1" t="s">
        <v>5939</v>
      </c>
      <c r="B2935" s="2">
        <v>-11.399183333333331</v>
      </c>
      <c r="C2935" s="2">
        <v>-130.4253</v>
      </c>
      <c r="D2935" s="149" t="s">
        <v>5940</v>
      </c>
      <c r="E2935" s="2" t="s">
        <v>5001</v>
      </c>
      <c r="F2935" s="2" t="s">
        <v>7586</v>
      </c>
      <c r="G2935" s="2" t="s">
        <v>7587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4">
        <v>0</v>
      </c>
    </row>
    <row r="2936" spans="1:14" ht="11.25">
      <c r="A2936" s="1" t="s">
        <v>5941</v>
      </c>
      <c r="B2936" s="2">
        <v>-13.975016666666667</v>
      </c>
      <c r="C2936" s="2">
        <v>-136.4600166666667</v>
      </c>
      <c r="D2936" s="149" t="s">
        <v>5942</v>
      </c>
      <c r="E2936" s="2" t="s">
        <v>627</v>
      </c>
      <c r="F2936" s="2" t="s">
        <v>7588</v>
      </c>
      <c r="G2936" s="2" t="s">
        <v>7589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4">
        <v>0</v>
      </c>
    </row>
    <row r="2937" spans="1:14" ht="11.25">
      <c r="A2937" s="1" t="s">
        <v>5943</v>
      </c>
      <c r="B2937" s="2">
        <v>-34.25084999999999</v>
      </c>
      <c r="C2937" s="2">
        <v>-146.06723333333332</v>
      </c>
      <c r="D2937" s="149" t="s">
        <v>5944</v>
      </c>
      <c r="E2937" s="2" t="s">
        <v>5002</v>
      </c>
      <c r="F2937" s="2" t="s">
        <v>7590</v>
      </c>
      <c r="G2937" s="2" t="s">
        <v>7592</v>
      </c>
      <c r="H2937" s="2" t="s">
        <v>7591</v>
      </c>
      <c r="I2937" s="2" t="s">
        <v>7593</v>
      </c>
      <c r="K2937" s="2">
        <v>0</v>
      </c>
      <c r="L2937" s="2">
        <v>0</v>
      </c>
      <c r="M2937" s="2">
        <v>0</v>
      </c>
      <c r="N2937" s="4">
        <v>0</v>
      </c>
    </row>
    <row r="2938" spans="1:14" ht="11.25">
      <c r="A2938" s="1" t="s">
        <v>5945</v>
      </c>
      <c r="B2938" s="2">
        <v>-18.305016666666667</v>
      </c>
      <c r="C2938" s="2">
        <v>-143.53001666666665</v>
      </c>
      <c r="D2938" s="149" t="s">
        <v>4191</v>
      </c>
      <c r="E2938" s="2" t="s">
        <v>6178</v>
      </c>
      <c r="F2938" s="2" t="s">
        <v>6178</v>
      </c>
      <c r="G2938" s="2" t="s">
        <v>6178</v>
      </c>
      <c r="H2938" s="2" t="s">
        <v>6178</v>
      </c>
      <c r="I2938" s="2" t="s">
        <v>6178</v>
      </c>
      <c r="J2938" s="2" t="s">
        <v>6178</v>
      </c>
      <c r="K2938" s="2" t="s">
        <v>6178</v>
      </c>
      <c r="L2938" s="2" t="s">
        <v>6178</v>
      </c>
      <c r="M2938" s="2" t="s">
        <v>6178</v>
      </c>
      <c r="N2938" s="4" t="s">
        <v>6178</v>
      </c>
    </row>
    <row r="2939" spans="1:14" ht="11.25">
      <c r="A2939" s="1" t="s">
        <v>4192</v>
      </c>
      <c r="B2939" s="2">
        <v>-41.080016666666666</v>
      </c>
      <c r="C2939" s="2">
        <v>-146.84001666666666</v>
      </c>
      <c r="D2939" s="149" t="s">
        <v>4666</v>
      </c>
      <c r="E2939" s="2" t="s">
        <v>6178</v>
      </c>
      <c r="F2939" s="2" t="s">
        <v>6178</v>
      </c>
      <c r="G2939" s="2" t="s">
        <v>6178</v>
      </c>
      <c r="H2939" s="2" t="s">
        <v>6178</v>
      </c>
      <c r="I2939" s="2" t="s">
        <v>6178</v>
      </c>
      <c r="J2939" s="2" t="s">
        <v>6178</v>
      </c>
      <c r="K2939" s="2" t="s">
        <v>6178</v>
      </c>
      <c r="L2939" s="2" t="s">
        <v>6178</v>
      </c>
      <c r="M2939" s="2" t="s">
        <v>6178</v>
      </c>
      <c r="N2939" s="4" t="s">
        <v>6178</v>
      </c>
    </row>
    <row r="2940" spans="1:14" ht="11.25">
      <c r="A2940" s="1" t="s">
        <v>4667</v>
      </c>
      <c r="B2940" s="2">
        <v>-35.48196666666667</v>
      </c>
      <c r="C2940" s="2">
        <v>-138.7514</v>
      </c>
      <c r="D2940" s="149" t="s">
        <v>2991</v>
      </c>
      <c r="E2940" s="2" t="s">
        <v>5003</v>
      </c>
      <c r="F2940" s="2" t="s">
        <v>7594</v>
      </c>
      <c r="G2940" s="2" t="s">
        <v>7595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4">
        <v>0</v>
      </c>
    </row>
    <row r="2941" spans="1:14" ht="11.25">
      <c r="A2941" s="1" t="s">
        <v>2992</v>
      </c>
      <c r="B2941" s="2">
        <v>-26.282799999999998</v>
      </c>
      <c r="C2941" s="2">
        <v>-152.70196666666666</v>
      </c>
      <c r="D2941" s="149" t="s">
        <v>2993</v>
      </c>
      <c r="E2941" s="2" t="s">
        <v>6178</v>
      </c>
      <c r="F2941" s="2" t="s">
        <v>6178</v>
      </c>
      <c r="G2941" s="2" t="s">
        <v>6178</v>
      </c>
      <c r="H2941" s="2" t="s">
        <v>6178</v>
      </c>
      <c r="I2941" s="2" t="s">
        <v>6178</v>
      </c>
      <c r="J2941" s="2" t="s">
        <v>6178</v>
      </c>
      <c r="K2941" s="2" t="s">
        <v>6178</v>
      </c>
      <c r="L2941" s="2" t="s">
        <v>6178</v>
      </c>
      <c r="M2941" s="2" t="s">
        <v>6178</v>
      </c>
      <c r="N2941" s="4" t="s">
        <v>6178</v>
      </c>
    </row>
    <row r="2942" spans="1:14" ht="11.25">
      <c r="A2942" s="1" t="s">
        <v>2994</v>
      </c>
      <c r="B2942" s="2">
        <v>-23.454183333333333</v>
      </c>
      <c r="C2942" s="2">
        <v>-131.85251666666665</v>
      </c>
      <c r="D2942" s="149" t="s">
        <v>7444</v>
      </c>
      <c r="E2942" s="2" t="s">
        <v>6178</v>
      </c>
      <c r="F2942" s="2" t="s">
        <v>6178</v>
      </c>
      <c r="G2942" s="2" t="s">
        <v>6178</v>
      </c>
      <c r="H2942" s="2" t="s">
        <v>6178</v>
      </c>
      <c r="I2942" s="2" t="s">
        <v>6178</v>
      </c>
      <c r="J2942" s="2" t="s">
        <v>6178</v>
      </c>
      <c r="K2942" s="2" t="s">
        <v>6178</v>
      </c>
      <c r="L2942" s="2" t="s">
        <v>6178</v>
      </c>
      <c r="M2942" s="2" t="s">
        <v>6178</v>
      </c>
      <c r="N2942" s="4" t="s">
        <v>6178</v>
      </c>
    </row>
    <row r="2943" spans="1:14" ht="11.25">
      <c r="A2943" s="1" t="s">
        <v>7445</v>
      </c>
      <c r="B2943" s="2">
        <v>-31.863899999999997</v>
      </c>
      <c r="C2943" s="2">
        <v>-138.46668333333335</v>
      </c>
      <c r="D2943" s="149" t="s">
        <v>7446</v>
      </c>
      <c r="E2943" s="2" t="s">
        <v>6178</v>
      </c>
      <c r="F2943" s="2" t="s">
        <v>6178</v>
      </c>
      <c r="G2943" s="2" t="s">
        <v>6178</v>
      </c>
      <c r="H2943" s="2" t="s">
        <v>6178</v>
      </c>
      <c r="I2943" s="2" t="s">
        <v>6178</v>
      </c>
      <c r="J2943" s="2" t="s">
        <v>6178</v>
      </c>
      <c r="K2943" s="2" t="s">
        <v>6178</v>
      </c>
      <c r="L2943" s="2" t="s">
        <v>6178</v>
      </c>
      <c r="M2943" s="2" t="s">
        <v>6178</v>
      </c>
      <c r="N2943" s="4" t="s">
        <v>6178</v>
      </c>
    </row>
    <row r="2944" spans="1:14" ht="11.25">
      <c r="A2944" s="1" t="s">
        <v>7447</v>
      </c>
      <c r="B2944" s="2">
        <v>-34.531400000000005</v>
      </c>
      <c r="C2944" s="2">
        <v>-144.82973333333334</v>
      </c>
      <c r="D2944" s="149" t="s">
        <v>7448</v>
      </c>
      <c r="E2944" s="2" t="s">
        <v>6178</v>
      </c>
      <c r="F2944" s="2" t="s">
        <v>6178</v>
      </c>
      <c r="G2944" s="2" t="s">
        <v>6178</v>
      </c>
      <c r="H2944" s="2" t="s">
        <v>6178</v>
      </c>
      <c r="I2944" s="2" t="s">
        <v>6178</v>
      </c>
      <c r="J2944" s="2" t="s">
        <v>6178</v>
      </c>
      <c r="K2944" s="2" t="s">
        <v>6178</v>
      </c>
      <c r="L2944" s="2" t="s">
        <v>6178</v>
      </c>
      <c r="M2944" s="2" t="s">
        <v>6178</v>
      </c>
      <c r="N2944" s="4" t="s">
        <v>6178</v>
      </c>
    </row>
    <row r="2945" spans="1:14" ht="11.25">
      <c r="A2945" s="1" t="s">
        <v>7449</v>
      </c>
      <c r="B2945" s="2">
        <v>-25.3189</v>
      </c>
      <c r="C2945" s="2">
        <v>-152.88029999999998</v>
      </c>
      <c r="D2945" s="149" t="s">
        <v>7450</v>
      </c>
      <c r="E2945" s="2" t="s">
        <v>5004</v>
      </c>
      <c r="F2945" s="2" t="s">
        <v>7596</v>
      </c>
      <c r="G2945" s="2" t="s">
        <v>1122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4">
        <v>0</v>
      </c>
    </row>
    <row r="2946" spans="1:14" ht="11.25">
      <c r="A2946" s="1" t="s">
        <v>7451</v>
      </c>
      <c r="B2946" s="2">
        <v>-35.68335</v>
      </c>
      <c r="C2946" s="2">
        <v>-147.31668333333334</v>
      </c>
      <c r="D2946" s="149" t="s">
        <v>183</v>
      </c>
      <c r="E2946" s="2" t="s">
        <v>6178</v>
      </c>
      <c r="F2946" s="2" t="s">
        <v>6178</v>
      </c>
      <c r="G2946" s="2" t="s">
        <v>6178</v>
      </c>
      <c r="H2946" s="2" t="s">
        <v>6178</v>
      </c>
      <c r="I2946" s="2" t="s">
        <v>6178</v>
      </c>
      <c r="J2946" s="2" t="s">
        <v>6178</v>
      </c>
      <c r="K2946" s="2" t="s">
        <v>6178</v>
      </c>
      <c r="L2946" s="2" t="s">
        <v>6178</v>
      </c>
      <c r="M2946" s="2" t="s">
        <v>6178</v>
      </c>
      <c r="N2946" s="4" t="s">
        <v>6178</v>
      </c>
    </row>
    <row r="2947" spans="1:14" ht="11.25">
      <c r="A2947" s="1" t="s">
        <v>184</v>
      </c>
      <c r="B2947" s="2">
        <v>-10.5864</v>
      </c>
      <c r="C2947" s="2">
        <v>-142.29001666666667</v>
      </c>
      <c r="D2947" s="149" t="s">
        <v>185</v>
      </c>
      <c r="E2947" s="2" t="s">
        <v>7469</v>
      </c>
      <c r="F2947" s="2" t="s">
        <v>1123</v>
      </c>
      <c r="G2947" s="2" t="s">
        <v>1125</v>
      </c>
      <c r="H2947" s="2" t="s">
        <v>1124</v>
      </c>
      <c r="I2947" s="2" t="s">
        <v>1126</v>
      </c>
      <c r="K2947" s="2">
        <v>0</v>
      </c>
      <c r="L2947" s="2">
        <v>0</v>
      </c>
      <c r="M2947" s="2">
        <v>0</v>
      </c>
      <c r="N2947" s="4">
        <v>0</v>
      </c>
    </row>
    <row r="2948" spans="1:14" ht="11.25">
      <c r="A2948" s="1" t="s">
        <v>186</v>
      </c>
      <c r="B2948" s="2">
        <v>-18.2339</v>
      </c>
      <c r="C2948" s="2">
        <v>-127.66973333333334</v>
      </c>
      <c r="D2948" s="149" t="s">
        <v>2254</v>
      </c>
      <c r="E2948" s="2" t="s">
        <v>5005</v>
      </c>
      <c r="F2948" s="2" t="s">
        <v>1127</v>
      </c>
      <c r="G2948" s="2" t="s">
        <v>1129</v>
      </c>
      <c r="H2948" s="2" t="s">
        <v>1128</v>
      </c>
      <c r="I2948" s="2" t="s">
        <v>1130</v>
      </c>
      <c r="J2948" s="2">
        <v>0</v>
      </c>
      <c r="K2948" s="2">
        <v>0</v>
      </c>
      <c r="L2948" s="2">
        <v>0</v>
      </c>
      <c r="M2948" s="2">
        <v>0</v>
      </c>
      <c r="N2948" s="4">
        <v>0</v>
      </c>
    </row>
    <row r="2949" spans="1:14" ht="11.25">
      <c r="A2949" s="1" t="s">
        <v>2255</v>
      </c>
      <c r="B2949" s="2">
        <v>-33.493633333333335</v>
      </c>
      <c r="C2949" s="2">
        <v>-145.52363333333332</v>
      </c>
      <c r="D2949" s="149" t="s">
        <v>2256</v>
      </c>
      <c r="E2949" s="2" t="s">
        <v>6178</v>
      </c>
      <c r="F2949" s="2" t="s">
        <v>6178</v>
      </c>
      <c r="G2949" s="2" t="s">
        <v>6178</v>
      </c>
      <c r="H2949" s="2" t="s">
        <v>6178</v>
      </c>
      <c r="I2949" s="2" t="s">
        <v>6178</v>
      </c>
      <c r="J2949" s="2" t="s">
        <v>6178</v>
      </c>
      <c r="K2949" s="2" t="s">
        <v>6178</v>
      </c>
      <c r="L2949" s="2" t="s">
        <v>6178</v>
      </c>
      <c r="M2949" s="2" t="s">
        <v>6178</v>
      </c>
      <c r="N2949" s="4" t="s">
        <v>6178</v>
      </c>
    </row>
    <row r="2950" spans="1:14" ht="11.25">
      <c r="A2950" s="1" t="s">
        <v>2257</v>
      </c>
      <c r="B2950" s="2">
        <v>-23.92973333333333</v>
      </c>
      <c r="C2950" s="2">
        <v>-132.80530000000002</v>
      </c>
      <c r="D2950" s="149" t="s">
        <v>2258</v>
      </c>
      <c r="E2950" s="2" t="s">
        <v>6178</v>
      </c>
      <c r="F2950" s="2" t="s">
        <v>6178</v>
      </c>
      <c r="G2950" s="2" t="s">
        <v>6178</v>
      </c>
      <c r="H2950" s="2" t="s">
        <v>6178</v>
      </c>
      <c r="I2950" s="2" t="s">
        <v>6178</v>
      </c>
      <c r="J2950" s="2" t="s">
        <v>6178</v>
      </c>
      <c r="K2950" s="2" t="s">
        <v>6178</v>
      </c>
      <c r="L2950" s="2" t="s">
        <v>6178</v>
      </c>
      <c r="M2950" s="2" t="s">
        <v>6178</v>
      </c>
      <c r="N2950" s="4" t="s">
        <v>6178</v>
      </c>
    </row>
    <row r="2951" spans="1:14" ht="11.25">
      <c r="A2951" s="1" t="s">
        <v>7966</v>
      </c>
      <c r="B2951" s="2">
        <v>-37.6489</v>
      </c>
      <c r="C2951" s="2">
        <v>-142.06529999999998</v>
      </c>
      <c r="D2951" s="149" t="s">
        <v>7967</v>
      </c>
      <c r="E2951" s="2" t="s">
        <v>5006</v>
      </c>
      <c r="F2951" s="2" t="s">
        <v>1131</v>
      </c>
      <c r="G2951" s="2" t="s">
        <v>1133</v>
      </c>
      <c r="H2951" s="2" t="s">
        <v>1132</v>
      </c>
      <c r="I2951" s="2" t="s">
        <v>1134</v>
      </c>
      <c r="J2951" s="2">
        <v>0</v>
      </c>
      <c r="K2951" s="2">
        <v>0</v>
      </c>
      <c r="L2951" s="2">
        <v>0</v>
      </c>
      <c r="M2951" s="2">
        <v>0</v>
      </c>
      <c r="N2951" s="4">
        <v>0</v>
      </c>
    </row>
    <row r="2952" spans="1:14" ht="11.25">
      <c r="A2952" s="1" t="s">
        <v>7968</v>
      </c>
      <c r="B2952" s="2">
        <v>-18.335849999999997</v>
      </c>
      <c r="C2952" s="2">
        <v>-130.64335</v>
      </c>
      <c r="D2952" s="149" t="s">
        <v>5844</v>
      </c>
      <c r="E2952" s="2" t="s">
        <v>5007</v>
      </c>
      <c r="F2952" s="2" t="s">
        <v>1135</v>
      </c>
      <c r="G2952" s="2" t="s">
        <v>5534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4">
        <v>0</v>
      </c>
    </row>
    <row r="2953" spans="1:14" ht="11.25">
      <c r="A2953" s="1" t="s">
        <v>5845</v>
      </c>
      <c r="B2953" s="2">
        <v>-37.04751666666666</v>
      </c>
      <c r="C2953" s="2">
        <v>-147.33418333333336</v>
      </c>
      <c r="D2953" s="149" t="s">
        <v>5846</v>
      </c>
      <c r="E2953" s="2" t="s">
        <v>6178</v>
      </c>
      <c r="F2953" s="2" t="s">
        <v>6178</v>
      </c>
      <c r="G2953" s="2" t="s">
        <v>6178</v>
      </c>
      <c r="H2953" s="2" t="s">
        <v>6178</v>
      </c>
      <c r="I2953" s="2" t="s">
        <v>6178</v>
      </c>
      <c r="J2953" s="2" t="s">
        <v>6178</v>
      </c>
      <c r="K2953" s="2" t="s">
        <v>6178</v>
      </c>
      <c r="L2953" s="2" t="s">
        <v>6178</v>
      </c>
      <c r="M2953" s="2" t="s">
        <v>6178</v>
      </c>
      <c r="N2953" s="4" t="s">
        <v>6178</v>
      </c>
    </row>
    <row r="2954" spans="1:14" ht="11.25">
      <c r="A2954" s="1" t="s">
        <v>5847</v>
      </c>
      <c r="B2954" s="2">
        <v>-33.90973333333333</v>
      </c>
      <c r="C2954" s="2">
        <v>-150.85223333333332</v>
      </c>
      <c r="D2954" s="149" t="s">
        <v>5848</v>
      </c>
      <c r="E2954" s="2" t="s">
        <v>5008</v>
      </c>
      <c r="F2954" s="2" t="s">
        <v>5535</v>
      </c>
      <c r="G2954" s="2" t="s">
        <v>5536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4">
        <v>0</v>
      </c>
    </row>
    <row r="2955" spans="1:14" ht="11.25">
      <c r="A2955" s="1" t="s">
        <v>5849</v>
      </c>
      <c r="B2955" s="2">
        <v>-35.715300000000006</v>
      </c>
      <c r="C2955" s="2">
        <v>-142.3597333333333</v>
      </c>
      <c r="D2955" s="149" t="s">
        <v>5850</v>
      </c>
      <c r="E2955" s="2" t="s">
        <v>5009</v>
      </c>
      <c r="F2955" s="2" t="s">
        <v>5537</v>
      </c>
      <c r="G2955" s="2" t="s">
        <v>5539</v>
      </c>
      <c r="H2955" s="2" t="s">
        <v>5538</v>
      </c>
      <c r="I2955" s="2" t="s">
        <v>5540</v>
      </c>
      <c r="J2955" s="2">
        <v>0</v>
      </c>
      <c r="K2955" s="2">
        <v>0</v>
      </c>
      <c r="L2955" s="2">
        <v>0</v>
      </c>
      <c r="M2955" s="2">
        <v>0</v>
      </c>
      <c r="N2955" s="4">
        <v>0</v>
      </c>
    </row>
    <row r="2956" spans="1:14" ht="11.25">
      <c r="A2956" s="1" t="s">
        <v>5851</v>
      </c>
      <c r="B2956" s="2">
        <v>-28.983349999999998</v>
      </c>
      <c r="C2956" s="2">
        <v>-144.4500166666667</v>
      </c>
      <c r="D2956" s="149" t="s">
        <v>5852</v>
      </c>
      <c r="E2956" s="2" t="s">
        <v>6178</v>
      </c>
      <c r="F2956" s="2" t="s">
        <v>6178</v>
      </c>
      <c r="G2956" s="2" t="s">
        <v>6178</v>
      </c>
      <c r="H2956" s="2" t="s">
        <v>6178</v>
      </c>
      <c r="I2956" s="2" t="s">
        <v>6178</v>
      </c>
      <c r="J2956" s="2" t="s">
        <v>6178</v>
      </c>
      <c r="K2956" s="2" t="s">
        <v>6178</v>
      </c>
      <c r="L2956" s="2" t="s">
        <v>6178</v>
      </c>
      <c r="M2956" s="2" t="s">
        <v>6178</v>
      </c>
      <c r="N2956" s="4" t="s">
        <v>6178</v>
      </c>
    </row>
    <row r="2957" spans="1:14" ht="11.25">
      <c r="A2957" s="1" t="s">
        <v>5853</v>
      </c>
      <c r="B2957" s="2">
        <v>-36.66973333333333</v>
      </c>
      <c r="C2957" s="2">
        <v>-142.1728</v>
      </c>
      <c r="D2957" s="149" t="s">
        <v>5854</v>
      </c>
      <c r="E2957" s="2" t="s">
        <v>5002</v>
      </c>
      <c r="F2957" s="2" t="s">
        <v>5541</v>
      </c>
      <c r="G2957" s="2" t="s">
        <v>5543</v>
      </c>
      <c r="H2957" s="2" t="s">
        <v>5542</v>
      </c>
      <c r="I2957" s="2" t="s">
        <v>5544</v>
      </c>
      <c r="K2957" s="2">
        <v>0</v>
      </c>
      <c r="L2957" s="2">
        <v>0</v>
      </c>
      <c r="M2957" s="2">
        <v>0</v>
      </c>
      <c r="N2957" s="4">
        <v>0</v>
      </c>
    </row>
    <row r="2958" spans="1:14" ht="11.25">
      <c r="A2958" s="1" t="s">
        <v>5855</v>
      </c>
      <c r="B2958" s="2">
        <v>-20.81501666666667</v>
      </c>
      <c r="C2958" s="2">
        <v>-144.22529999999998</v>
      </c>
      <c r="D2958" s="149" t="s">
        <v>5856</v>
      </c>
      <c r="E2958" s="2" t="s">
        <v>5010</v>
      </c>
      <c r="F2958" s="2" t="s">
        <v>5545</v>
      </c>
      <c r="G2958" s="2" t="s">
        <v>5547</v>
      </c>
      <c r="H2958" s="2" t="s">
        <v>5546</v>
      </c>
      <c r="I2958" s="2" t="s">
        <v>5548</v>
      </c>
      <c r="K2958" s="2">
        <v>0</v>
      </c>
      <c r="L2958" s="2">
        <v>0</v>
      </c>
      <c r="M2958" s="2">
        <v>0</v>
      </c>
      <c r="N2958" s="4">
        <v>0</v>
      </c>
    </row>
    <row r="2959" spans="1:14" ht="11.25">
      <c r="A2959" s="1" t="s">
        <v>5857</v>
      </c>
      <c r="B2959" s="2">
        <v>-26.96585</v>
      </c>
      <c r="C2959" s="2">
        <v>-133.32501666666667</v>
      </c>
      <c r="D2959" s="149" t="s">
        <v>5858</v>
      </c>
      <c r="E2959" s="2" t="s">
        <v>6178</v>
      </c>
      <c r="F2959" s="2" t="s">
        <v>6178</v>
      </c>
      <c r="G2959" s="2" t="s">
        <v>6178</v>
      </c>
      <c r="H2959" s="2" t="s">
        <v>6178</v>
      </c>
      <c r="I2959" s="2" t="s">
        <v>6178</v>
      </c>
      <c r="J2959" s="2" t="s">
        <v>6178</v>
      </c>
      <c r="K2959" s="2" t="s">
        <v>6178</v>
      </c>
      <c r="L2959" s="2" t="s">
        <v>6178</v>
      </c>
      <c r="M2959" s="2" t="s">
        <v>6178</v>
      </c>
      <c r="N2959" s="4" t="s">
        <v>6178</v>
      </c>
    </row>
    <row r="2960" spans="1:14" ht="11.25">
      <c r="A2960" s="1" t="s">
        <v>5859</v>
      </c>
      <c r="B2960" s="2">
        <v>-17.559466666666665</v>
      </c>
      <c r="C2960" s="2">
        <v>-146.01168333333334</v>
      </c>
      <c r="D2960" s="149" t="s">
        <v>5860</v>
      </c>
      <c r="E2960" s="2" t="s">
        <v>6178</v>
      </c>
      <c r="F2960" s="2" t="s">
        <v>6178</v>
      </c>
      <c r="G2960" s="2" t="s">
        <v>6178</v>
      </c>
      <c r="H2960" s="2" t="s">
        <v>6178</v>
      </c>
      <c r="I2960" s="2" t="s">
        <v>6178</v>
      </c>
      <c r="J2960" s="2" t="s">
        <v>6178</v>
      </c>
      <c r="K2960" s="2" t="s">
        <v>6178</v>
      </c>
      <c r="L2960" s="2" t="s">
        <v>6178</v>
      </c>
      <c r="M2960" s="2" t="s">
        <v>6178</v>
      </c>
      <c r="N2960" s="4" t="s">
        <v>6178</v>
      </c>
    </row>
    <row r="2961" spans="1:14" ht="11.25">
      <c r="A2961" s="1" t="s">
        <v>5861</v>
      </c>
      <c r="B2961" s="2">
        <v>-18.900016666666666</v>
      </c>
      <c r="C2961" s="2">
        <v>-141.21668333333332</v>
      </c>
      <c r="D2961" s="149" t="s">
        <v>7043</v>
      </c>
      <c r="E2961" s="2" t="s">
        <v>6178</v>
      </c>
      <c r="F2961" s="2" t="s">
        <v>6178</v>
      </c>
      <c r="G2961" s="2" t="s">
        <v>6178</v>
      </c>
      <c r="H2961" s="2" t="s">
        <v>6178</v>
      </c>
      <c r="I2961" s="2" t="s">
        <v>6178</v>
      </c>
      <c r="J2961" s="2" t="s">
        <v>6178</v>
      </c>
      <c r="K2961" s="2" t="s">
        <v>6178</v>
      </c>
      <c r="L2961" s="2" t="s">
        <v>6178</v>
      </c>
      <c r="M2961" s="2" t="s">
        <v>6178</v>
      </c>
      <c r="N2961" s="4" t="s">
        <v>6178</v>
      </c>
    </row>
    <row r="2962" spans="1:14" ht="11.25">
      <c r="A2962" s="1" t="s">
        <v>7044</v>
      </c>
      <c r="B2962" s="2">
        <v>-18.660566666666664</v>
      </c>
      <c r="C2962" s="2">
        <v>-146.15168333333335</v>
      </c>
      <c r="D2962" s="149" t="s">
        <v>7045</v>
      </c>
      <c r="E2962" s="2" t="s">
        <v>6178</v>
      </c>
      <c r="F2962" s="2" t="s">
        <v>6178</v>
      </c>
      <c r="G2962" s="2" t="s">
        <v>6178</v>
      </c>
      <c r="H2962" s="2" t="s">
        <v>6178</v>
      </c>
      <c r="I2962" s="2" t="s">
        <v>6178</v>
      </c>
      <c r="J2962" s="2" t="s">
        <v>6178</v>
      </c>
      <c r="K2962" s="2" t="s">
        <v>6178</v>
      </c>
      <c r="L2962" s="2" t="s">
        <v>6178</v>
      </c>
      <c r="M2962" s="2" t="s">
        <v>6178</v>
      </c>
      <c r="N2962" s="4" t="s">
        <v>6178</v>
      </c>
    </row>
    <row r="2963" spans="1:14" ht="11.25">
      <c r="A2963" s="1" t="s">
        <v>7046</v>
      </c>
      <c r="B2963" s="2">
        <v>-16.275016666666666</v>
      </c>
      <c r="C2963" s="2">
        <v>-141.44168333333332</v>
      </c>
      <c r="D2963" s="149" t="s">
        <v>7047</v>
      </c>
      <c r="E2963" s="2" t="s">
        <v>6178</v>
      </c>
      <c r="F2963" s="2" t="s">
        <v>6178</v>
      </c>
      <c r="G2963" s="2" t="s">
        <v>6178</v>
      </c>
      <c r="H2963" s="2" t="s">
        <v>6178</v>
      </c>
      <c r="I2963" s="2" t="s">
        <v>6178</v>
      </c>
      <c r="J2963" s="2" t="s">
        <v>6178</v>
      </c>
      <c r="K2963" s="2" t="s">
        <v>6178</v>
      </c>
      <c r="L2963" s="2" t="s">
        <v>6178</v>
      </c>
      <c r="M2963" s="2" t="s">
        <v>6178</v>
      </c>
      <c r="N2963" s="4" t="s">
        <v>6178</v>
      </c>
    </row>
    <row r="2964" spans="1:14" ht="11.25">
      <c r="A2964" s="1" t="s">
        <v>7048</v>
      </c>
      <c r="B2964" s="2">
        <v>-33.09973333333333</v>
      </c>
      <c r="C2964" s="2">
        <v>-136.4597333333333</v>
      </c>
      <c r="D2964" s="149" t="s">
        <v>7049</v>
      </c>
      <c r="E2964" s="2" t="s">
        <v>4990</v>
      </c>
      <c r="F2964" s="2" t="s">
        <v>5549</v>
      </c>
      <c r="G2964" s="2" t="s">
        <v>5551</v>
      </c>
      <c r="H2964" s="2" t="s">
        <v>5550</v>
      </c>
      <c r="I2964" s="2" t="s">
        <v>5552</v>
      </c>
      <c r="K2964" s="2">
        <v>0</v>
      </c>
      <c r="L2964" s="2">
        <v>0</v>
      </c>
      <c r="M2964" s="2">
        <v>0</v>
      </c>
      <c r="N2964" s="4">
        <v>0</v>
      </c>
    </row>
    <row r="2965" spans="1:14" ht="11.25">
      <c r="A2965" s="1" t="s">
        <v>55</v>
      </c>
      <c r="B2965" s="2">
        <v>-27.735016666666663</v>
      </c>
      <c r="C2965" s="2">
        <v>-119.29168333333334</v>
      </c>
      <c r="D2965" s="149" t="s">
        <v>56</v>
      </c>
      <c r="E2965" s="2" t="s">
        <v>6178</v>
      </c>
      <c r="F2965" s="2" t="s">
        <v>6178</v>
      </c>
      <c r="G2965" s="2" t="s">
        <v>6178</v>
      </c>
      <c r="H2965" s="2" t="s">
        <v>6178</v>
      </c>
      <c r="I2965" s="2" t="s">
        <v>6178</v>
      </c>
      <c r="J2965" s="2" t="s">
        <v>6178</v>
      </c>
      <c r="K2965" s="2" t="s">
        <v>6178</v>
      </c>
      <c r="L2965" s="2" t="s">
        <v>6178</v>
      </c>
      <c r="M2965" s="2" t="s">
        <v>6178</v>
      </c>
      <c r="N2965" s="4" t="s">
        <v>6178</v>
      </c>
    </row>
    <row r="2966" spans="1:14" ht="11.25">
      <c r="A2966" s="1" t="s">
        <v>7050</v>
      </c>
      <c r="B2966" s="2">
        <v>-25.85001666666667</v>
      </c>
      <c r="C2966" s="2">
        <v>-148.53334999999998</v>
      </c>
      <c r="D2966" s="149" t="s">
        <v>4761</v>
      </c>
      <c r="E2966" s="2" t="s">
        <v>6178</v>
      </c>
      <c r="F2966" s="2" t="s">
        <v>6178</v>
      </c>
      <c r="G2966" s="2" t="s">
        <v>6178</v>
      </c>
      <c r="H2966" s="2" t="s">
        <v>6178</v>
      </c>
      <c r="I2966" s="2" t="s">
        <v>6178</v>
      </c>
      <c r="J2966" s="2" t="s">
        <v>6178</v>
      </c>
      <c r="K2966" s="2" t="s">
        <v>6178</v>
      </c>
      <c r="L2966" s="2" t="s">
        <v>6178</v>
      </c>
      <c r="M2966" s="2" t="s">
        <v>6178</v>
      </c>
      <c r="N2966" s="4" t="s">
        <v>6178</v>
      </c>
    </row>
    <row r="2967" spans="1:14" ht="11.25">
      <c r="A2967" s="1" t="s">
        <v>4762</v>
      </c>
      <c r="B2967" s="2">
        <v>-27.70001666666667</v>
      </c>
      <c r="C2967" s="2">
        <v>-140.73335</v>
      </c>
      <c r="D2967" s="149" t="s">
        <v>4763</v>
      </c>
      <c r="E2967" s="2" t="s">
        <v>6178</v>
      </c>
      <c r="F2967" s="2" t="s">
        <v>6178</v>
      </c>
      <c r="G2967" s="2" t="s">
        <v>6178</v>
      </c>
      <c r="H2967" s="2" t="s">
        <v>6178</v>
      </c>
      <c r="I2967" s="2" t="s">
        <v>6178</v>
      </c>
      <c r="J2967" s="2" t="s">
        <v>6178</v>
      </c>
      <c r="K2967" s="2" t="s">
        <v>6178</v>
      </c>
      <c r="L2967" s="2" t="s">
        <v>6178</v>
      </c>
      <c r="M2967" s="2" t="s">
        <v>6178</v>
      </c>
      <c r="N2967" s="4" t="s">
        <v>6178</v>
      </c>
    </row>
    <row r="2968" spans="1:14" ht="11.25">
      <c r="A2968" s="1" t="s">
        <v>4764</v>
      </c>
      <c r="B2968" s="2">
        <v>-24.25835</v>
      </c>
      <c r="C2968" s="2">
        <v>-144.42501666666666</v>
      </c>
      <c r="D2968" s="149" t="s">
        <v>4765</v>
      </c>
      <c r="E2968" s="2" t="s">
        <v>6178</v>
      </c>
      <c r="F2968" s="2" t="s">
        <v>6178</v>
      </c>
      <c r="G2968" s="2" t="s">
        <v>6178</v>
      </c>
      <c r="H2968" s="2" t="s">
        <v>6178</v>
      </c>
      <c r="I2968" s="2" t="s">
        <v>6178</v>
      </c>
      <c r="J2968" s="2" t="s">
        <v>6178</v>
      </c>
      <c r="K2968" s="2" t="s">
        <v>6178</v>
      </c>
      <c r="L2968" s="2" t="s">
        <v>6178</v>
      </c>
      <c r="M2968" s="2" t="s">
        <v>6178</v>
      </c>
      <c r="N2968" s="4" t="s">
        <v>6178</v>
      </c>
    </row>
    <row r="2969" spans="1:14" ht="11.25">
      <c r="A2969" s="1" t="s">
        <v>4766</v>
      </c>
      <c r="B2969" s="2">
        <v>-36.51223333333334</v>
      </c>
      <c r="C2969" s="2">
        <v>-147.35613333333336</v>
      </c>
      <c r="D2969" s="149" t="s">
        <v>4767</v>
      </c>
      <c r="E2969" s="2" t="s">
        <v>6178</v>
      </c>
      <c r="F2969" s="2" t="s">
        <v>6178</v>
      </c>
      <c r="G2969" s="2" t="s">
        <v>6178</v>
      </c>
      <c r="H2969" s="2" t="s">
        <v>6178</v>
      </c>
      <c r="I2969" s="2" t="s">
        <v>6178</v>
      </c>
      <c r="J2969" s="2" t="s">
        <v>6178</v>
      </c>
      <c r="K2969" s="2" t="s">
        <v>6178</v>
      </c>
      <c r="L2969" s="2" t="s">
        <v>6178</v>
      </c>
      <c r="M2969" s="2" t="s">
        <v>6178</v>
      </c>
      <c r="N2969" s="4" t="s">
        <v>6178</v>
      </c>
    </row>
    <row r="2970" spans="1:14" ht="11.25">
      <c r="A2970" s="1" t="s">
        <v>2491</v>
      </c>
      <c r="B2970" s="2">
        <v>-29.888350000000003</v>
      </c>
      <c r="C2970" s="2">
        <v>-151.14418333333333</v>
      </c>
      <c r="D2970" s="149" t="s">
        <v>2099</v>
      </c>
      <c r="E2970" s="2" t="s">
        <v>5011</v>
      </c>
      <c r="F2970" s="2" t="s">
        <v>3607</v>
      </c>
      <c r="G2970" s="2" t="s">
        <v>3609</v>
      </c>
      <c r="H2970" s="2" t="s">
        <v>3608</v>
      </c>
      <c r="I2970" s="2" t="s">
        <v>3610</v>
      </c>
      <c r="J2970" s="2">
        <v>0</v>
      </c>
      <c r="K2970" s="2">
        <v>0</v>
      </c>
      <c r="L2970" s="2">
        <v>0</v>
      </c>
      <c r="M2970" s="2">
        <v>0</v>
      </c>
      <c r="N2970" s="4">
        <v>0</v>
      </c>
    </row>
    <row r="2971" spans="1:14" ht="11.25">
      <c r="A2971" s="1" t="s">
        <v>2100</v>
      </c>
      <c r="B2971" s="2">
        <v>-32.88334999999999</v>
      </c>
      <c r="C2971" s="2">
        <v>-144.31001666666668</v>
      </c>
      <c r="D2971" s="149" t="s">
        <v>2101</v>
      </c>
      <c r="E2971" s="2" t="s">
        <v>6178</v>
      </c>
      <c r="F2971" s="2" t="s">
        <v>6178</v>
      </c>
      <c r="G2971" s="2" t="s">
        <v>6178</v>
      </c>
      <c r="H2971" s="2" t="s">
        <v>6178</v>
      </c>
      <c r="I2971" s="2" t="s">
        <v>6178</v>
      </c>
      <c r="J2971" s="2" t="s">
        <v>6178</v>
      </c>
      <c r="K2971" s="2" t="s">
        <v>6178</v>
      </c>
      <c r="L2971" s="2" t="s">
        <v>6178</v>
      </c>
      <c r="M2971" s="2" t="s">
        <v>6178</v>
      </c>
      <c r="N2971" s="4" t="s">
        <v>6178</v>
      </c>
    </row>
    <row r="2972" spans="1:14" ht="11.25">
      <c r="A2972" s="1" t="s">
        <v>2102</v>
      </c>
      <c r="B2972" s="2">
        <v>-12.658349999999999</v>
      </c>
      <c r="C2972" s="2">
        <v>-132.89306666666667</v>
      </c>
      <c r="D2972" s="149" t="s">
        <v>2103</v>
      </c>
      <c r="E2972" s="2" t="s">
        <v>6178</v>
      </c>
      <c r="F2972" s="2" t="s">
        <v>6178</v>
      </c>
      <c r="G2972" s="2" t="s">
        <v>6178</v>
      </c>
      <c r="H2972" s="2" t="s">
        <v>6178</v>
      </c>
      <c r="I2972" s="2" t="s">
        <v>6178</v>
      </c>
      <c r="J2972" s="2" t="s">
        <v>6178</v>
      </c>
      <c r="K2972" s="2" t="s">
        <v>6178</v>
      </c>
      <c r="L2972" s="2" t="s">
        <v>6178</v>
      </c>
      <c r="M2972" s="2" t="s">
        <v>6178</v>
      </c>
      <c r="N2972" s="4" t="s">
        <v>6178</v>
      </c>
    </row>
    <row r="2973" spans="1:14" ht="11.25">
      <c r="A2973" s="1" t="s">
        <v>2104</v>
      </c>
      <c r="B2973" s="2">
        <v>-27.639183333333335</v>
      </c>
      <c r="C2973" s="2">
        <v>-142.40835</v>
      </c>
      <c r="D2973" s="149" t="s">
        <v>5562</v>
      </c>
      <c r="E2973" s="2" t="s">
        <v>6178</v>
      </c>
      <c r="F2973" s="2" t="s">
        <v>6178</v>
      </c>
      <c r="G2973" s="2" t="s">
        <v>6178</v>
      </c>
      <c r="H2973" s="2" t="s">
        <v>6178</v>
      </c>
      <c r="I2973" s="2" t="s">
        <v>6178</v>
      </c>
      <c r="J2973" s="2" t="s">
        <v>6178</v>
      </c>
      <c r="K2973" s="2" t="s">
        <v>6178</v>
      </c>
      <c r="L2973" s="2" t="s">
        <v>6178</v>
      </c>
      <c r="M2973" s="2" t="s">
        <v>6178</v>
      </c>
      <c r="N2973" s="4" t="s">
        <v>6178</v>
      </c>
    </row>
    <row r="2974" spans="1:14" ht="11.25">
      <c r="A2974" s="1" t="s">
        <v>5563</v>
      </c>
      <c r="B2974" s="2">
        <v>-35.14723333333334</v>
      </c>
      <c r="C2974" s="2">
        <v>-150.69723333333334</v>
      </c>
      <c r="D2974" s="149" t="s">
        <v>5564</v>
      </c>
      <c r="E2974" s="2" t="s">
        <v>2931</v>
      </c>
      <c r="F2974" s="2" t="s">
        <v>3611</v>
      </c>
      <c r="G2974" s="2" t="s">
        <v>3613</v>
      </c>
      <c r="H2974" s="2" t="s">
        <v>3612</v>
      </c>
      <c r="I2974" s="2" t="s">
        <v>3614</v>
      </c>
      <c r="K2974" s="2">
        <v>0</v>
      </c>
      <c r="L2974" s="2">
        <v>0</v>
      </c>
      <c r="M2974" s="2">
        <v>0</v>
      </c>
      <c r="N2974" s="4">
        <v>0</v>
      </c>
    </row>
    <row r="2975" spans="1:14" ht="11.25">
      <c r="A2975" s="1" t="s">
        <v>5565</v>
      </c>
      <c r="B2975" s="2">
        <v>-24.831400000000002</v>
      </c>
      <c r="C2975" s="2">
        <v>-143.06556666666668</v>
      </c>
      <c r="D2975" s="149" t="s">
        <v>3750</v>
      </c>
      <c r="E2975" s="2" t="s">
        <v>6178</v>
      </c>
      <c r="F2975" s="2" t="s">
        <v>6178</v>
      </c>
      <c r="G2975" s="2" t="s">
        <v>6178</v>
      </c>
      <c r="H2975" s="2" t="s">
        <v>6178</v>
      </c>
      <c r="I2975" s="2" t="s">
        <v>6178</v>
      </c>
      <c r="J2975" s="2" t="s">
        <v>6178</v>
      </c>
      <c r="K2975" s="2" t="s">
        <v>6178</v>
      </c>
      <c r="L2975" s="2" t="s">
        <v>6178</v>
      </c>
      <c r="M2975" s="2" t="s">
        <v>6178</v>
      </c>
      <c r="N2975" s="4" t="s">
        <v>6178</v>
      </c>
    </row>
    <row r="2976" spans="1:14" ht="11.25">
      <c r="A2976" s="1" t="s">
        <v>3751</v>
      </c>
      <c r="B2976" s="2">
        <v>-35.370016666666665</v>
      </c>
      <c r="C2976" s="2">
        <v>-145.72501666666668</v>
      </c>
      <c r="D2976" s="149" t="s">
        <v>2740</v>
      </c>
      <c r="E2976" s="2" t="s">
        <v>6178</v>
      </c>
      <c r="F2976" s="2" t="s">
        <v>6178</v>
      </c>
      <c r="G2976" s="2" t="s">
        <v>6178</v>
      </c>
      <c r="H2976" s="2" t="s">
        <v>6178</v>
      </c>
      <c r="I2976" s="2" t="s">
        <v>6178</v>
      </c>
      <c r="J2976" s="2" t="s">
        <v>6178</v>
      </c>
      <c r="K2976" s="2" t="s">
        <v>6178</v>
      </c>
      <c r="L2976" s="2" t="s">
        <v>6178</v>
      </c>
      <c r="M2976" s="2" t="s">
        <v>6178</v>
      </c>
      <c r="N2976" s="4" t="s">
        <v>6178</v>
      </c>
    </row>
    <row r="2977" spans="1:7" ht="11.25">
      <c r="A2977" s="1" t="s">
        <v>1953</v>
      </c>
      <c r="B2977" s="2">
        <v>-23.366666666666667</v>
      </c>
      <c r="C2977" s="2">
        <v>-120.78333333333333</v>
      </c>
      <c r="D2977" s="149" t="s">
        <v>1954</v>
      </c>
      <c r="E2977" s="2">
        <v>1400</v>
      </c>
      <c r="F2977" s="2" t="s">
        <v>1955</v>
      </c>
      <c r="G2977" s="2" t="s">
        <v>1956</v>
      </c>
    </row>
    <row r="2978" spans="1:14" ht="11.25">
      <c r="A2978" s="1" t="s">
        <v>2741</v>
      </c>
      <c r="B2978" s="2">
        <v>-36.42668333333334</v>
      </c>
      <c r="C2978" s="2">
        <v>-148.6016833333333</v>
      </c>
      <c r="D2978" s="149" t="s">
        <v>2742</v>
      </c>
      <c r="E2978" s="2" t="s">
        <v>6178</v>
      </c>
      <c r="F2978" s="2" t="s">
        <v>6178</v>
      </c>
      <c r="G2978" s="2" t="s">
        <v>6178</v>
      </c>
      <c r="H2978" s="2" t="s">
        <v>6178</v>
      </c>
      <c r="I2978" s="2" t="s">
        <v>6178</v>
      </c>
      <c r="J2978" s="2" t="s">
        <v>6178</v>
      </c>
      <c r="K2978" s="2" t="s">
        <v>6178</v>
      </c>
      <c r="L2978" s="2" t="s">
        <v>6178</v>
      </c>
      <c r="M2978" s="2" t="s">
        <v>6178</v>
      </c>
      <c r="N2978" s="4" t="s">
        <v>6178</v>
      </c>
    </row>
    <row r="2979" spans="1:14" ht="11.25">
      <c r="A2979" s="1" t="s">
        <v>2743</v>
      </c>
      <c r="B2979" s="2">
        <v>-20.66835</v>
      </c>
      <c r="C2979" s="2">
        <v>-141.72251666666668</v>
      </c>
      <c r="D2979" s="149" t="s">
        <v>2744</v>
      </c>
      <c r="E2979" s="2" t="s">
        <v>5012</v>
      </c>
      <c r="F2979" s="2" t="s">
        <v>3615</v>
      </c>
      <c r="G2979" s="2" t="s">
        <v>3616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4">
        <v>0</v>
      </c>
    </row>
    <row r="2980" spans="1:14" ht="11.25">
      <c r="A2980" s="1" t="s">
        <v>2745</v>
      </c>
      <c r="B2980" s="2">
        <v>-30.313349999999996</v>
      </c>
      <c r="C2980" s="2">
        <v>-115.05390000000001</v>
      </c>
      <c r="D2980" s="149" t="s">
        <v>2746</v>
      </c>
      <c r="E2980" s="2" t="s">
        <v>6178</v>
      </c>
      <c r="F2980" s="2" t="s">
        <v>6178</v>
      </c>
      <c r="G2980" s="2" t="s">
        <v>6178</v>
      </c>
      <c r="H2980" s="2" t="s">
        <v>6178</v>
      </c>
      <c r="I2980" s="2" t="s">
        <v>6178</v>
      </c>
      <c r="J2980" s="2" t="s">
        <v>6178</v>
      </c>
      <c r="K2980" s="2" t="s">
        <v>6178</v>
      </c>
      <c r="L2980" s="2" t="s">
        <v>6178</v>
      </c>
      <c r="M2980" s="2" t="s">
        <v>6178</v>
      </c>
      <c r="N2980" s="4" t="s">
        <v>6178</v>
      </c>
    </row>
    <row r="2981" spans="1:14" ht="11.25">
      <c r="A2981" s="1" t="s">
        <v>2747</v>
      </c>
      <c r="B2981" s="2">
        <v>-26.421133333333337</v>
      </c>
      <c r="C2981" s="2">
        <v>-120.57751666666665</v>
      </c>
      <c r="D2981" s="149" t="s">
        <v>701</v>
      </c>
      <c r="E2981" s="2" t="s">
        <v>6178</v>
      </c>
      <c r="F2981" s="2" t="s">
        <v>6178</v>
      </c>
      <c r="G2981" s="2" t="s">
        <v>6178</v>
      </c>
      <c r="H2981" s="2" t="s">
        <v>6178</v>
      </c>
      <c r="I2981" s="2" t="s">
        <v>6178</v>
      </c>
      <c r="J2981" s="2" t="s">
        <v>6178</v>
      </c>
      <c r="K2981" s="2" t="s">
        <v>6178</v>
      </c>
      <c r="L2981" s="2" t="s">
        <v>6178</v>
      </c>
      <c r="M2981" s="2" t="s">
        <v>6178</v>
      </c>
      <c r="N2981" s="4" t="s">
        <v>6178</v>
      </c>
    </row>
    <row r="2982" spans="1:14" ht="11.25">
      <c r="A2982" s="1" t="s">
        <v>702</v>
      </c>
      <c r="B2982" s="2">
        <v>-22.91306666666667</v>
      </c>
      <c r="C2982" s="2">
        <v>-136.11946666666665</v>
      </c>
      <c r="D2982" s="149" t="s">
        <v>703</v>
      </c>
      <c r="E2982" s="2" t="s">
        <v>6178</v>
      </c>
      <c r="F2982" s="2" t="s">
        <v>6178</v>
      </c>
      <c r="G2982" s="2" t="s">
        <v>6178</v>
      </c>
      <c r="H2982" s="2" t="s">
        <v>6178</v>
      </c>
      <c r="I2982" s="2" t="s">
        <v>6178</v>
      </c>
      <c r="J2982" s="2" t="s">
        <v>6178</v>
      </c>
      <c r="K2982" s="2" t="s">
        <v>6178</v>
      </c>
      <c r="L2982" s="2" t="s">
        <v>6178</v>
      </c>
      <c r="M2982" s="2" t="s">
        <v>6178</v>
      </c>
      <c r="N2982" s="4" t="s">
        <v>6178</v>
      </c>
    </row>
    <row r="2983" spans="1:14" ht="11.25">
      <c r="A2983" s="1" t="s">
        <v>704</v>
      </c>
      <c r="B2983" s="2">
        <v>-14.288066666666667</v>
      </c>
      <c r="C2983" s="2">
        <v>-126.63113333333334</v>
      </c>
      <c r="D2983" s="149" t="s">
        <v>705</v>
      </c>
      <c r="E2983" s="2">
        <v>95</v>
      </c>
      <c r="F2983" s="2" t="s">
        <v>1434</v>
      </c>
      <c r="G2983" s="2" t="s">
        <v>1435</v>
      </c>
      <c r="H2983" s="2" t="s">
        <v>6178</v>
      </c>
      <c r="I2983" s="2" t="s">
        <v>6178</v>
      </c>
      <c r="J2983" s="2" t="s">
        <v>6178</v>
      </c>
      <c r="K2983" s="2" t="s">
        <v>6178</v>
      </c>
      <c r="L2983" s="2" t="s">
        <v>6178</v>
      </c>
      <c r="M2983" s="2" t="s">
        <v>6178</v>
      </c>
      <c r="N2983" s="4" t="s">
        <v>6178</v>
      </c>
    </row>
    <row r="2984" spans="1:14" ht="11.25">
      <c r="A2984" s="1" t="s">
        <v>706</v>
      </c>
      <c r="B2984" s="2">
        <v>-33.66835</v>
      </c>
      <c r="C2984" s="2">
        <v>-150.32334999999998</v>
      </c>
      <c r="D2984" s="149" t="s">
        <v>707</v>
      </c>
      <c r="E2984" s="2" t="s">
        <v>6178</v>
      </c>
      <c r="F2984" s="2" t="s">
        <v>6178</v>
      </c>
      <c r="G2984" s="2" t="s">
        <v>6178</v>
      </c>
      <c r="H2984" s="2" t="s">
        <v>6178</v>
      </c>
      <c r="I2984" s="2" t="s">
        <v>6178</v>
      </c>
      <c r="J2984" s="2" t="s">
        <v>6178</v>
      </c>
      <c r="K2984" s="2" t="s">
        <v>6178</v>
      </c>
      <c r="L2984" s="2" t="s">
        <v>6178</v>
      </c>
      <c r="M2984" s="2" t="s">
        <v>6178</v>
      </c>
      <c r="N2984" s="4" t="s">
        <v>6178</v>
      </c>
    </row>
    <row r="2985" spans="1:14" ht="11.25">
      <c r="A2985" s="1" t="s">
        <v>708</v>
      </c>
      <c r="B2985" s="2">
        <v>-28.09001666666667</v>
      </c>
      <c r="C2985" s="2">
        <v>-152.84501666666668</v>
      </c>
      <c r="D2985" s="149" t="s">
        <v>709</v>
      </c>
      <c r="E2985" s="2" t="s">
        <v>6178</v>
      </c>
      <c r="F2985" s="2" t="s">
        <v>6178</v>
      </c>
      <c r="G2985" s="2" t="s">
        <v>6178</v>
      </c>
      <c r="H2985" s="2" t="s">
        <v>6178</v>
      </c>
      <c r="I2985" s="2" t="s">
        <v>6178</v>
      </c>
      <c r="J2985" s="2" t="s">
        <v>6178</v>
      </c>
      <c r="K2985" s="2" t="s">
        <v>6178</v>
      </c>
      <c r="L2985" s="2" t="s">
        <v>6178</v>
      </c>
      <c r="M2985" s="2" t="s">
        <v>6178</v>
      </c>
      <c r="N2985" s="4" t="s">
        <v>6178</v>
      </c>
    </row>
    <row r="2986" spans="1:14" ht="11.25">
      <c r="A2986" s="1" t="s">
        <v>710</v>
      </c>
      <c r="B2986" s="2">
        <v>-27.69085</v>
      </c>
      <c r="C2986" s="2">
        <v>-114.26084999999999</v>
      </c>
      <c r="D2986" s="149" t="s">
        <v>1640</v>
      </c>
      <c r="E2986" s="2" t="s">
        <v>6178</v>
      </c>
      <c r="F2986" s="2" t="s">
        <v>6178</v>
      </c>
      <c r="G2986" s="2" t="s">
        <v>6178</v>
      </c>
      <c r="H2986" s="2" t="s">
        <v>6178</v>
      </c>
      <c r="I2986" s="2" t="s">
        <v>6178</v>
      </c>
      <c r="J2986" s="2" t="s">
        <v>6178</v>
      </c>
      <c r="K2986" s="2" t="s">
        <v>6178</v>
      </c>
      <c r="L2986" s="2" t="s">
        <v>6178</v>
      </c>
      <c r="M2986" s="2" t="s">
        <v>6178</v>
      </c>
      <c r="N2986" s="4" t="s">
        <v>6178</v>
      </c>
    </row>
    <row r="2987" spans="1:14" ht="11.25">
      <c r="A2987" s="1" t="s">
        <v>1641</v>
      </c>
      <c r="B2987" s="2">
        <v>-32.83585000000001</v>
      </c>
      <c r="C2987" s="2">
        <v>-134.2928</v>
      </c>
      <c r="D2987" s="149" t="s">
        <v>1642</v>
      </c>
      <c r="E2987" s="2" t="s">
        <v>5013</v>
      </c>
      <c r="F2987" s="2" t="s">
        <v>3617</v>
      </c>
      <c r="G2987" s="2" t="s">
        <v>5642</v>
      </c>
      <c r="H2987" s="2" t="s">
        <v>5641</v>
      </c>
      <c r="I2987" s="2" t="s">
        <v>5643</v>
      </c>
      <c r="K2987" s="2">
        <v>0</v>
      </c>
      <c r="L2987" s="2">
        <v>0</v>
      </c>
      <c r="M2987" s="2">
        <v>0</v>
      </c>
      <c r="N2987" s="4">
        <v>0</v>
      </c>
    </row>
    <row r="2988" spans="1:14" ht="11.25">
      <c r="A2988" s="1" t="s">
        <v>1643</v>
      </c>
      <c r="B2988" s="2">
        <v>-24.423350000000003</v>
      </c>
      <c r="C2988" s="2">
        <v>-131.82001666666665</v>
      </c>
      <c r="D2988" s="149" t="s">
        <v>1644</v>
      </c>
      <c r="E2988" s="2" t="s">
        <v>6178</v>
      </c>
      <c r="F2988" s="2" t="s">
        <v>6178</v>
      </c>
      <c r="G2988" s="2" t="s">
        <v>6178</v>
      </c>
      <c r="H2988" s="2" t="s">
        <v>6178</v>
      </c>
      <c r="I2988" s="2" t="s">
        <v>6178</v>
      </c>
      <c r="J2988" s="2" t="s">
        <v>6178</v>
      </c>
      <c r="K2988" s="2" t="s">
        <v>6178</v>
      </c>
      <c r="L2988" s="2" t="s">
        <v>6178</v>
      </c>
      <c r="M2988" s="2" t="s">
        <v>6178</v>
      </c>
      <c r="N2988" s="4" t="s">
        <v>6178</v>
      </c>
    </row>
    <row r="2989" spans="1:14" ht="11.25">
      <c r="A2989" s="1" t="s">
        <v>1645</v>
      </c>
      <c r="B2989" s="2">
        <v>-33.97723333333333</v>
      </c>
      <c r="C2989" s="2">
        <v>-137.66001666666665</v>
      </c>
      <c r="D2989" s="149" t="s">
        <v>2422</v>
      </c>
      <c r="E2989" s="2" t="s">
        <v>6178</v>
      </c>
      <c r="F2989" s="2" t="s">
        <v>6178</v>
      </c>
      <c r="G2989" s="2" t="s">
        <v>6178</v>
      </c>
      <c r="H2989" s="2" t="s">
        <v>6178</v>
      </c>
      <c r="I2989" s="2" t="s">
        <v>6178</v>
      </c>
      <c r="J2989" s="2" t="s">
        <v>6178</v>
      </c>
      <c r="K2989" s="2" t="s">
        <v>6178</v>
      </c>
      <c r="L2989" s="2" t="s">
        <v>6178</v>
      </c>
      <c r="M2989" s="2" t="s">
        <v>6178</v>
      </c>
      <c r="N2989" s="4" t="s">
        <v>6178</v>
      </c>
    </row>
    <row r="2990" spans="1:14" ht="11.25">
      <c r="A2990" s="1" t="s">
        <v>2423</v>
      </c>
      <c r="B2990" s="2">
        <v>-16.115850000000002</v>
      </c>
      <c r="C2990" s="2">
        <v>-130.95335</v>
      </c>
      <c r="D2990" s="149" t="s">
        <v>2424</v>
      </c>
      <c r="E2990" s="2" t="s">
        <v>6178</v>
      </c>
      <c r="F2990" s="2" t="s">
        <v>6178</v>
      </c>
      <c r="G2990" s="2" t="s">
        <v>6178</v>
      </c>
      <c r="H2990" s="2" t="s">
        <v>6178</v>
      </c>
      <c r="I2990" s="2" t="s">
        <v>6178</v>
      </c>
      <c r="J2990" s="2" t="s">
        <v>6178</v>
      </c>
      <c r="K2990" s="2" t="s">
        <v>6178</v>
      </c>
      <c r="L2990" s="2" t="s">
        <v>6178</v>
      </c>
      <c r="M2990" s="2" t="s">
        <v>6178</v>
      </c>
      <c r="N2990" s="4" t="s">
        <v>6178</v>
      </c>
    </row>
    <row r="2991" spans="1:14" ht="11.25">
      <c r="A2991" s="1" t="s">
        <v>2425</v>
      </c>
      <c r="B2991" s="2">
        <v>-35.7514</v>
      </c>
      <c r="C2991" s="2">
        <v>-143.93946666666668</v>
      </c>
      <c r="D2991" s="149" t="s">
        <v>2426</v>
      </c>
      <c r="E2991" s="2" t="s">
        <v>5014</v>
      </c>
      <c r="F2991" s="2" t="s">
        <v>5882</v>
      </c>
      <c r="G2991" s="2" t="s">
        <v>5884</v>
      </c>
      <c r="H2991" s="2" t="s">
        <v>5883</v>
      </c>
      <c r="I2991" s="2" t="s">
        <v>783</v>
      </c>
      <c r="K2991" s="2">
        <v>0</v>
      </c>
      <c r="L2991" s="2">
        <v>0</v>
      </c>
      <c r="M2991" s="2">
        <v>0</v>
      </c>
      <c r="N2991" s="4">
        <v>0</v>
      </c>
    </row>
    <row r="2992" spans="1:14" ht="11.25">
      <c r="A2992" s="1" t="s">
        <v>12</v>
      </c>
      <c r="B2992" s="2">
        <v>-36.311683333333335</v>
      </c>
      <c r="C2992" s="2">
        <v>-146.84168333333332</v>
      </c>
      <c r="D2992" s="149" t="s">
        <v>2657</v>
      </c>
      <c r="E2992" s="2" t="s">
        <v>6178</v>
      </c>
      <c r="F2992" s="2" t="s">
        <v>6178</v>
      </c>
      <c r="G2992" s="2" t="s">
        <v>6178</v>
      </c>
      <c r="H2992" s="2" t="s">
        <v>6178</v>
      </c>
      <c r="I2992" s="2" t="s">
        <v>6178</v>
      </c>
      <c r="J2992" s="2" t="s">
        <v>6178</v>
      </c>
      <c r="K2992" s="2" t="s">
        <v>6178</v>
      </c>
      <c r="L2992" s="2" t="s">
        <v>6178</v>
      </c>
      <c r="M2992" s="2" t="s">
        <v>6178</v>
      </c>
      <c r="N2992" s="4" t="s">
        <v>6178</v>
      </c>
    </row>
    <row r="2993" spans="1:14" ht="11.25">
      <c r="A2993" s="1" t="s">
        <v>1626</v>
      </c>
      <c r="B2993" s="2">
        <v>-16.695</v>
      </c>
      <c r="C2993" s="2">
        <v>-123.83833333333334</v>
      </c>
      <c r="D2993" s="149" t="s">
        <v>2588</v>
      </c>
      <c r="E2993" s="2">
        <v>100</v>
      </c>
      <c r="F2993" s="2" t="s">
        <v>2589</v>
      </c>
      <c r="G2993" s="2" t="s">
        <v>2590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</row>
    <row r="2994" spans="1:14" ht="11.25">
      <c r="A2994" s="1" t="s">
        <v>3525</v>
      </c>
      <c r="B2994" s="2">
        <v>-18.87085</v>
      </c>
      <c r="C2994" s="2">
        <v>-144.17334999999997</v>
      </c>
      <c r="D2994" s="149" t="s">
        <v>3526</v>
      </c>
      <c r="E2994" s="2" t="s">
        <v>6178</v>
      </c>
      <c r="F2994" s="2" t="s">
        <v>6178</v>
      </c>
      <c r="G2994" s="2" t="s">
        <v>6178</v>
      </c>
      <c r="H2994" s="2" t="s">
        <v>6178</v>
      </c>
      <c r="I2994" s="2" t="s">
        <v>6178</v>
      </c>
      <c r="J2994" s="2" t="s">
        <v>6178</v>
      </c>
      <c r="K2994" s="2" t="s">
        <v>6178</v>
      </c>
      <c r="L2994" s="2" t="s">
        <v>6178</v>
      </c>
      <c r="M2994" s="2" t="s">
        <v>6178</v>
      </c>
      <c r="N2994" s="4" t="s">
        <v>6178</v>
      </c>
    </row>
    <row r="2995" spans="1:14" ht="11.25">
      <c r="A2995" s="1" t="s">
        <v>3527</v>
      </c>
      <c r="B2995" s="2">
        <v>-36.823350000000005</v>
      </c>
      <c r="C2995" s="2">
        <v>-139.87501666666668</v>
      </c>
      <c r="D2995" s="149" t="s">
        <v>3528</v>
      </c>
      <c r="E2995" s="2" t="s">
        <v>6178</v>
      </c>
      <c r="F2995" s="2" t="s">
        <v>6178</v>
      </c>
      <c r="G2995" s="2" t="s">
        <v>6178</v>
      </c>
      <c r="H2995" s="2" t="s">
        <v>6178</v>
      </c>
      <c r="I2995" s="2" t="s">
        <v>6178</v>
      </c>
      <c r="J2995" s="2" t="s">
        <v>6178</v>
      </c>
      <c r="K2995" s="2" t="s">
        <v>6178</v>
      </c>
      <c r="L2995" s="2" t="s">
        <v>6178</v>
      </c>
      <c r="M2995" s="2" t="s">
        <v>6178</v>
      </c>
      <c r="N2995" s="4" t="s">
        <v>6178</v>
      </c>
    </row>
    <row r="2996" spans="1:14" ht="11.25">
      <c r="A2996" s="1" t="s">
        <v>3529</v>
      </c>
      <c r="B2996" s="2">
        <v>-39.87751666666667</v>
      </c>
      <c r="C2996" s="2">
        <v>-143.87834999999998</v>
      </c>
      <c r="D2996" s="149" t="s">
        <v>3530</v>
      </c>
      <c r="E2996" s="2" t="s">
        <v>5015</v>
      </c>
      <c r="F2996" s="2" t="s">
        <v>7285</v>
      </c>
      <c r="G2996" s="2" t="s">
        <v>7288</v>
      </c>
      <c r="H2996" s="2" t="s">
        <v>7287</v>
      </c>
      <c r="I2996" s="2" t="s">
        <v>5697</v>
      </c>
      <c r="J2996" s="2" t="s">
        <v>7286</v>
      </c>
      <c r="K2996" s="2" t="s">
        <v>7289</v>
      </c>
      <c r="M2996" s="2">
        <v>0</v>
      </c>
      <c r="N2996" s="4">
        <v>0</v>
      </c>
    </row>
    <row r="2997" spans="1:14" ht="11.25">
      <c r="A2997" s="1" t="s">
        <v>3531</v>
      </c>
      <c r="B2997" s="2">
        <v>-17.431966666666668</v>
      </c>
      <c r="C2997" s="2">
        <v>-130.80806666666666</v>
      </c>
      <c r="D2997" s="149" t="s">
        <v>3532</v>
      </c>
      <c r="E2997" s="2" t="s">
        <v>5016</v>
      </c>
      <c r="F2997" s="2" t="s">
        <v>217</v>
      </c>
      <c r="G2997" s="2" t="s">
        <v>219</v>
      </c>
      <c r="H2997" s="2" t="s">
        <v>218</v>
      </c>
      <c r="I2997" s="2" t="s">
        <v>220</v>
      </c>
      <c r="J2997" s="2">
        <v>0</v>
      </c>
      <c r="K2997" s="2">
        <v>0</v>
      </c>
      <c r="L2997" s="2">
        <v>0</v>
      </c>
      <c r="M2997" s="2">
        <v>0</v>
      </c>
      <c r="N2997" s="4">
        <v>0</v>
      </c>
    </row>
    <row r="2998" spans="1:14" ht="11.25">
      <c r="A2998" s="1" t="s">
        <v>3533</v>
      </c>
      <c r="B2998" s="2">
        <v>-16.2503</v>
      </c>
      <c r="C2998" s="2">
        <v>-131.74696666666668</v>
      </c>
      <c r="D2998" s="149" t="s">
        <v>3844</v>
      </c>
      <c r="E2998" s="2" t="s">
        <v>6178</v>
      </c>
      <c r="F2998" s="2" t="s">
        <v>6178</v>
      </c>
      <c r="G2998" s="2" t="s">
        <v>6178</v>
      </c>
      <c r="H2998" s="2" t="s">
        <v>6178</v>
      </c>
      <c r="I2998" s="2" t="s">
        <v>6178</v>
      </c>
      <c r="J2998" s="2" t="s">
        <v>6178</v>
      </c>
      <c r="K2998" s="2" t="s">
        <v>6178</v>
      </c>
      <c r="L2998" s="2" t="s">
        <v>6178</v>
      </c>
      <c r="M2998" s="2" t="s">
        <v>6178</v>
      </c>
      <c r="N2998" s="4" t="s">
        <v>6178</v>
      </c>
    </row>
    <row r="2999" spans="1:14" ht="11.25">
      <c r="A2999" s="1" t="s">
        <v>6839</v>
      </c>
      <c r="B2999" s="2">
        <v>-16.130555555555556</v>
      </c>
      <c r="C2999" s="2">
        <v>-123.7775</v>
      </c>
      <c r="D2999" s="149" t="s">
        <v>6994</v>
      </c>
      <c r="E2999" s="2">
        <v>500</v>
      </c>
      <c r="F2999" s="2" t="s">
        <v>2598</v>
      </c>
      <c r="G2999" s="2" t="s">
        <v>2599</v>
      </c>
      <c r="H2999" s="2" t="s">
        <v>6178</v>
      </c>
      <c r="I2999" s="2" t="s">
        <v>6178</v>
      </c>
      <c r="J2999" s="2" t="s">
        <v>6178</v>
      </c>
      <c r="K2999" s="2" t="s">
        <v>6178</v>
      </c>
      <c r="L2999" s="2" t="s">
        <v>6178</v>
      </c>
      <c r="M2999" s="2" t="s">
        <v>6178</v>
      </c>
      <c r="N2999" s="4" t="s">
        <v>6178</v>
      </c>
    </row>
    <row r="3000" spans="1:14" ht="11.25">
      <c r="A3000" s="1" t="s">
        <v>3845</v>
      </c>
      <c r="B3000" s="2">
        <v>-17.45556666666667</v>
      </c>
      <c r="C3000" s="2">
        <v>-140.83168333333333</v>
      </c>
      <c r="D3000" s="149" t="s">
        <v>3846</v>
      </c>
      <c r="E3000" s="2" t="s">
        <v>630</v>
      </c>
      <c r="F3000" s="2" t="s">
        <v>221</v>
      </c>
      <c r="G3000" s="2" t="s">
        <v>222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4">
        <v>0</v>
      </c>
    </row>
    <row r="3001" spans="1:14" ht="11.25">
      <c r="A3001" s="1" t="s">
        <v>3847</v>
      </c>
      <c r="B3001" s="2">
        <v>-19.374733333333335</v>
      </c>
      <c r="C3001" s="2">
        <v>-140.05613333333335</v>
      </c>
      <c r="D3001" s="149" t="s">
        <v>3848</v>
      </c>
      <c r="E3001" s="2" t="s">
        <v>6178</v>
      </c>
      <c r="F3001" s="2" t="s">
        <v>6178</v>
      </c>
      <c r="G3001" s="2" t="s">
        <v>6178</v>
      </c>
      <c r="H3001" s="2" t="s">
        <v>6178</v>
      </c>
      <c r="I3001" s="2" t="s">
        <v>6178</v>
      </c>
      <c r="J3001" s="2" t="s">
        <v>6178</v>
      </c>
      <c r="K3001" s="2" t="s">
        <v>6178</v>
      </c>
      <c r="L3001" s="2" t="s">
        <v>6178</v>
      </c>
      <c r="M3001" s="2" t="s">
        <v>6178</v>
      </c>
      <c r="N3001" s="4" t="s">
        <v>6178</v>
      </c>
    </row>
    <row r="3002" spans="1:14" ht="11.25">
      <c r="A3002" s="1" t="s">
        <v>3849</v>
      </c>
      <c r="B3002" s="2">
        <v>-31.074466666666666</v>
      </c>
      <c r="C3002" s="2">
        <v>-152.76973333333333</v>
      </c>
      <c r="D3002" s="149" t="s">
        <v>3850</v>
      </c>
      <c r="E3002" s="2" t="s">
        <v>627</v>
      </c>
      <c r="F3002" s="2" t="s">
        <v>223</v>
      </c>
      <c r="G3002" s="2" t="s">
        <v>225</v>
      </c>
      <c r="H3002" s="2" t="s">
        <v>224</v>
      </c>
      <c r="I3002" s="2" t="s">
        <v>226</v>
      </c>
      <c r="J3002" s="2">
        <v>0</v>
      </c>
      <c r="K3002" s="2">
        <v>0</v>
      </c>
      <c r="L3002" s="2">
        <v>0</v>
      </c>
      <c r="M3002" s="2">
        <v>0</v>
      </c>
      <c r="N3002" s="4">
        <v>0</v>
      </c>
    </row>
    <row r="3003" spans="1:14" ht="11.25">
      <c r="A3003" s="1" t="s">
        <v>3851</v>
      </c>
      <c r="B3003" s="2">
        <v>-33.70001666666666</v>
      </c>
      <c r="C3003" s="2">
        <v>-117.65335</v>
      </c>
      <c r="D3003" s="149" t="s">
        <v>3852</v>
      </c>
      <c r="E3003" s="2" t="s">
        <v>6178</v>
      </c>
      <c r="F3003" s="2" t="s">
        <v>6178</v>
      </c>
      <c r="G3003" s="2" t="s">
        <v>6178</v>
      </c>
      <c r="H3003" s="2" t="s">
        <v>6178</v>
      </c>
      <c r="I3003" s="2" t="s">
        <v>6178</v>
      </c>
      <c r="J3003" s="2" t="s">
        <v>6178</v>
      </c>
      <c r="K3003" s="2" t="s">
        <v>6178</v>
      </c>
      <c r="L3003" s="2" t="s">
        <v>6178</v>
      </c>
      <c r="M3003" s="2" t="s">
        <v>6178</v>
      </c>
      <c r="N3003" s="4" t="s">
        <v>6178</v>
      </c>
    </row>
    <row r="3004" spans="1:14" ht="11.25">
      <c r="A3004" s="1" t="s">
        <v>3853</v>
      </c>
      <c r="B3004" s="2">
        <v>-15.486133333333333</v>
      </c>
      <c r="C3004" s="2">
        <v>-141.74946666666668</v>
      </c>
      <c r="D3004" s="149" t="s">
        <v>3854</v>
      </c>
      <c r="E3004" s="2" t="s">
        <v>3670</v>
      </c>
      <c r="F3004" s="2" t="s">
        <v>227</v>
      </c>
      <c r="G3004" s="2" t="s">
        <v>228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4">
        <v>0</v>
      </c>
    </row>
    <row r="3005" spans="1:14" ht="11.25">
      <c r="A3005" s="1" t="s">
        <v>5766</v>
      </c>
      <c r="B3005" s="2">
        <v>-15.483333333333333</v>
      </c>
      <c r="C3005" s="2">
        <v>-124.55</v>
      </c>
      <c r="D3005" s="149" t="s">
        <v>5767</v>
      </c>
      <c r="E3005" s="2" t="s">
        <v>6178</v>
      </c>
      <c r="F3005" s="2" t="s">
        <v>6178</v>
      </c>
      <c r="G3005" s="2" t="s">
        <v>6178</v>
      </c>
      <c r="H3005" s="2" t="s">
        <v>6178</v>
      </c>
      <c r="I3005" s="2" t="s">
        <v>6178</v>
      </c>
      <c r="J3005" s="2" t="s">
        <v>6178</v>
      </c>
      <c r="K3005" s="2" t="s">
        <v>6178</v>
      </c>
      <c r="L3005" s="2" t="s">
        <v>6178</v>
      </c>
      <c r="M3005" s="2" t="s">
        <v>6178</v>
      </c>
      <c r="N3005" s="2" t="s">
        <v>6178</v>
      </c>
    </row>
    <row r="3006" spans="1:7" ht="11.25">
      <c r="A3006" s="1" t="s">
        <v>1949</v>
      </c>
      <c r="B3006" s="2">
        <v>-16.283333333333335</v>
      </c>
      <c r="C3006" s="2">
        <v>-127.18333333333334</v>
      </c>
      <c r="D3006" s="149" t="s">
        <v>1950</v>
      </c>
      <c r="E3006" s="2">
        <v>1000</v>
      </c>
      <c r="F3006" s="2" t="s">
        <v>1951</v>
      </c>
      <c r="G3006" s="2" t="s">
        <v>1952</v>
      </c>
    </row>
    <row r="3007" spans="1:14" ht="11.25">
      <c r="A3007" s="1" t="s">
        <v>3855</v>
      </c>
      <c r="B3007" s="2">
        <v>-26.58085</v>
      </c>
      <c r="C3007" s="2">
        <v>-151.84113333333335</v>
      </c>
      <c r="D3007" s="149" t="s">
        <v>3856</v>
      </c>
      <c r="E3007" s="2" t="s">
        <v>5017</v>
      </c>
      <c r="F3007" s="2" t="s">
        <v>229</v>
      </c>
      <c r="G3007" s="2" t="s">
        <v>231</v>
      </c>
      <c r="H3007" s="2" t="s">
        <v>230</v>
      </c>
      <c r="I3007" s="2" t="s">
        <v>232</v>
      </c>
      <c r="K3007" s="2">
        <v>0</v>
      </c>
      <c r="L3007" s="2">
        <v>0</v>
      </c>
      <c r="M3007" s="2">
        <v>0</v>
      </c>
      <c r="N3007" s="4">
        <v>0</v>
      </c>
    </row>
    <row r="3008" spans="1:14" ht="11.25">
      <c r="A3008" s="1" t="s">
        <v>13</v>
      </c>
      <c r="B3008" s="2">
        <v>-16.810016666666666</v>
      </c>
      <c r="C3008" s="2">
        <v>-145.72501666666668</v>
      </c>
      <c r="D3008" s="149" t="s">
        <v>6755</v>
      </c>
      <c r="E3008" s="2" t="s">
        <v>6178</v>
      </c>
      <c r="F3008" s="2" t="s">
        <v>6178</v>
      </c>
      <c r="G3008" s="2" t="s">
        <v>6178</v>
      </c>
      <c r="H3008" s="2" t="s">
        <v>6178</v>
      </c>
      <c r="I3008" s="2" t="s">
        <v>6178</v>
      </c>
      <c r="J3008" s="2" t="s">
        <v>6178</v>
      </c>
      <c r="K3008" s="2" t="s">
        <v>6178</v>
      </c>
      <c r="L3008" s="2" t="s">
        <v>6178</v>
      </c>
      <c r="M3008" s="2" t="s">
        <v>6178</v>
      </c>
      <c r="N3008" s="4" t="s">
        <v>6178</v>
      </c>
    </row>
    <row r="3009" spans="1:14" ht="11.25">
      <c r="A3009" s="1" t="s">
        <v>3857</v>
      </c>
      <c r="B3009" s="2">
        <v>-35.713899999999995</v>
      </c>
      <c r="C3009" s="2">
        <v>-137.5214</v>
      </c>
      <c r="D3009" s="149" t="s">
        <v>3858</v>
      </c>
      <c r="E3009" s="2" t="s">
        <v>413</v>
      </c>
      <c r="F3009" s="2" t="s">
        <v>233</v>
      </c>
      <c r="G3009" s="2" t="s">
        <v>2995</v>
      </c>
      <c r="H3009" s="2" t="s">
        <v>235</v>
      </c>
      <c r="I3009" s="2" t="s">
        <v>2997</v>
      </c>
      <c r="J3009" s="2" t="s">
        <v>2996</v>
      </c>
      <c r="K3009" s="2" t="s">
        <v>234</v>
      </c>
      <c r="L3009" s="2">
        <v>0</v>
      </c>
      <c r="M3009" s="2">
        <v>0</v>
      </c>
      <c r="N3009" s="4">
        <v>0</v>
      </c>
    </row>
    <row r="3010" spans="1:14" ht="11.25">
      <c r="A3010" s="1" t="s">
        <v>3859</v>
      </c>
      <c r="B3010" s="2">
        <v>-37.225566666666666</v>
      </c>
      <c r="C3010" s="2">
        <v>-144.44696666666667</v>
      </c>
      <c r="D3010" s="149" t="s">
        <v>3860</v>
      </c>
      <c r="E3010" s="2" t="s">
        <v>6178</v>
      </c>
      <c r="F3010" s="2" t="s">
        <v>6178</v>
      </c>
      <c r="G3010" s="2" t="s">
        <v>6178</v>
      </c>
      <c r="H3010" s="2" t="s">
        <v>6178</v>
      </c>
      <c r="I3010" s="2" t="s">
        <v>6178</v>
      </c>
      <c r="J3010" s="2" t="s">
        <v>6178</v>
      </c>
      <c r="K3010" s="2" t="s">
        <v>6178</v>
      </c>
      <c r="L3010" s="2" t="s">
        <v>6178</v>
      </c>
      <c r="M3010" s="2" t="s">
        <v>6178</v>
      </c>
      <c r="N3010" s="4" t="s">
        <v>6178</v>
      </c>
    </row>
    <row r="3011" spans="1:14" ht="11.25">
      <c r="A3011" s="1" t="s">
        <v>3861</v>
      </c>
      <c r="B3011" s="2">
        <v>-10.226133333333335</v>
      </c>
      <c r="C3011" s="2">
        <v>-142.2189</v>
      </c>
      <c r="D3011" s="149" t="s">
        <v>3862</v>
      </c>
      <c r="E3011" s="2" t="s">
        <v>6178</v>
      </c>
      <c r="F3011" s="2" t="s">
        <v>6178</v>
      </c>
      <c r="G3011" s="2" t="s">
        <v>6178</v>
      </c>
      <c r="H3011" s="2" t="s">
        <v>6178</v>
      </c>
      <c r="I3011" s="2" t="s">
        <v>6178</v>
      </c>
      <c r="J3011" s="2" t="s">
        <v>6178</v>
      </c>
      <c r="K3011" s="2" t="s">
        <v>6178</v>
      </c>
      <c r="L3011" s="2" t="s">
        <v>6178</v>
      </c>
      <c r="M3011" s="2" t="s">
        <v>6178</v>
      </c>
      <c r="N3011" s="4" t="s">
        <v>6178</v>
      </c>
    </row>
    <row r="3012" spans="1:14" ht="11.25">
      <c r="A3012" s="1" t="s">
        <v>3863</v>
      </c>
      <c r="B3012" s="2">
        <v>-18.5689</v>
      </c>
      <c r="C3012" s="2">
        <v>-138.6341833333333</v>
      </c>
      <c r="D3012" s="149" t="s">
        <v>4838</v>
      </c>
      <c r="E3012" s="2" t="s">
        <v>6178</v>
      </c>
      <c r="F3012" s="2" t="s">
        <v>6178</v>
      </c>
      <c r="G3012" s="2" t="s">
        <v>6178</v>
      </c>
      <c r="H3012" s="2" t="s">
        <v>6178</v>
      </c>
      <c r="I3012" s="2" t="s">
        <v>6178</v>
      </c>
      <c r="J3012" s="2" t="s">
        <v>6178</v>
      </c>
      <c r="K3012" s="2" t="s">
        <v>6178</v>
      </c>
      <c r="L3012" s="2" t="s">
        <v>6178</v>
      </c>
      <c r="M3012" s="2" t="s">
        <v>6178</v>
      </c>
      <c r="N3012" s="4" t="s">
        <v>6178</v>
      </c>
    </row>
    <row r="3013" spans="1:14" ht="11.25">
      <c r="A3013" s="1" t="s">
        <v>4839</v>
      </c>
      <c r="B3013" s="2">
        <v>-20.681683333333332</v>
      </c>
      <c r="C3013" s="2">
        <v>-148.62835</v>
      </c>
      <c r="D3013" s="149" t="s">
        <v>4140</v>
      </c>
      <c r="E3013" s="2" t="s">
        <v>6178</v>
      </c>
      <c r="F3013" s="2" t="s">
        <v>6178</v>
      </c>
      <c r="G3013" s="2" t="s">
        <v>6178</v>
      </c>
      <c r="H3013" s="2" t="s">
        <v>6178</v>
      </c>
      <c r="I3013" s="2" t="s">
        <v>6178</v>
      </c>
      <c r="J3013" s="2" t="s">
        <v>6178</v>
      </c>
      <c r="K3013" s="2" t="s">
        <v>6178</v>
      </c>
      <c r="L3013" s="2" t="s">
        <v>6178</v>
      </c>
      <c r="M3013" s="2" t="s">
        <v>6178</v>
      </c>
      <c r="N3013" s="4" t="s">
        <v>6178</v>
      </c>
    </row>
    <row r="3014" spans="1:14" ht="11.25">
      <c r="A3014" s="1" t="s">
        <v>4918</v>
      </c>
      <c r="B3014" s="2">
        <v>-16.516666666666666</v>
      </c>
      <c r="C3014" s="2">
        <v>-122.9</v>
      </c>
      <c r="D3014" s="149" t="s">
        <v>4919</v>
      </c>
      <c r="E3014" s="2">
        <v>170</v>
      </c>
      <c r="F3014" s="5" t="s">
        <v>5193</v>
      </c>
      <c r="G3014" s="2" t="s">
        <v>5994</v>
      </c>
      <c r="H3014" s="2" t="s">
        <v>6178</v>
      </c>
      <c r="I3014" s="2" t="s">
        <v>6178</v>
      </c>
      <c r="J3014" s="2" t="s">
        <v>6178</v>
      </c>
      <c r="K3014" s="2" t="s">
        <v>6178</v>
      </c>
      <c r="L3014" s="2" t="s">
        <v>6178</v>
      </c>
      <c r="M3014" s="2" t="s">
        <v>6178</v>
      </c>
      <c r="N3014" s="4" t="s">
        <v>6178</v>
      </c>
    </row>
    <row r="3015" spans="1:14" ht="11.25">
      <c r="A3015" s="1" t="s">
        <v>4141</v>
      </c>
      <c r="B3015" s="2">
        <v>-33.278349999999996</v>
      </c>
      <c r="C3015" s="2">
        <v>-146.36918333333332</v>
      </c>
      <c r="D3015" s="149" t="s">
        <v>4142</v>
      </c>
      <c r="E3015" s="2" t="s">
        <v>5018</v>
      </c>
      <c r="F3015" s="2" t="s">
        <v>2998</v>
      </c>
      <c r="G3015" s="2" t="s">
        <v>3000</v>
      </c>
      <c r="H3015" s="2" t="s">
        <v>2999</v>
      </c>
      <c r="I3015" s="2" t="s">
        <v>3001</v>
      </c>
      <c r="K3015" s="2">
        <v>0</v>
      </c>
      <c r="L3015" s="2">
        <v>0</v>
      </c>
      <c r="M3015" s="2">
        <v>0</v>
      </c>
      <c r="N3015" s="4">
        <v>0</v>
      </c>
    </row>
    <row r="3016" spans="1:14" ht="11.25">
      <c r="A3016" s="1" t="s">
        <v>4143</v>
      </c>
      <c r="B3016" s="2">
        <v>-36.815016666666665</v>
      </c>
      <c r="C3016" s="2">
        <v>-145.34835</v>
      </c>
      <c r="D3016" s="149" t="s">
        <v>4144</v>
      </c>
      <c r="E3016" s="2" t="s">
        <v>6178</v>
      </c>
      <c r="F3016" s="2" t="s">
        <v>6178</v>
      </c>
      <c r="G3016" s="2" t="s">
        <v>6178</v>
      </c>
      <c r="H3016" s="2" t="s">
        <v>6178</v>
      </c>
      <c r="I3016" s="2" t="s">
        <v>6178</v>
      </c>
      <c r="J3016" s="2" t="s">
        <v>6178</v>
      </c>
      <c r="K3016" s="2" t="s">
        <v>6178</v>
      </c>
      <c r="L3016" s="2" t="s">
        <v>6178</v>
      </c>
      <c r="M3016" s="2" t="s">
        <v>6178</v>
      </c>
      <c r="N3016" s="4" t="s">
        <v>6178</v>
      </c>
    </row>
    <row r="3017" spans="1:7" ht="11.25">
      <c r="A3017" s="1" t="s">
        <v>5194</v>
      </c>
      <c r="B3017" s="2">
        <v>-16.666666666666668</v>
      </c>
      <c r="C3017" s="2">
        <v>-128.6</v>
      </c>
      <c r="D3017" s="149" t="s">
        <v>1614</v>
      </c>
      <c r="E3017" s="2">
        <v>400</v>
      </c>
      <c r="F3017" s="2" t="s">
        <v>1615</v>
      </c>
      <c r="G3017" s="2" t="s">
        <v>1616</v>
      </c>
    </row>
    <row r="3018" spans="1:7" ht="11.25">
      <c r="A3018" s="1" t="s">
        <v>1618</v>
      </c>
      <c r="B3018" s="2">
        <v>-17.641666666666666</v>
      </c>
      <c r="C3018" s="2">
        <v>-126.85</v>
      </c>
      <c r="D3018" s="149" t="s">
        <v>1619</v>
      </c>
      <c r="E3018" s="2">
        <v>1100</v>
      </c>
      <c r="F3018" s="2" t="s">
        <v>1620</v>
      </c>
      <c r="G3018" s="2" t="s">
        <v>1621</v>
      </c>
    </row>
    <row r="3019" spans="1:14" ht="11.25">
      <c r="A3019" s="1" t="s">
        <v>4145</v>
      </c>
      <c r="B3019" s="2">
        <v>-30.598350000000003</v>
      </c>
      <c r="C3019" s="2">
        <v>-138.42584999999997</v>
      </c>
      <c r="D3019" s="149" t="s">
        <v>5644</v>
      </c>
      <c r="E3019" s="2" t="s">
        <v>5019</v>
      </c>
      <c r="F3019" s="2" t="s">
        <v>3002</v>
      </c>
      <c r="G3019" s="2" t="s">
        <v>3004</v>
      </c>
      <c r="H3019" s="2" t="s">
        <v>3003</v>
      </c>
      <c r="I3019" s="2" t="s">
        <v>3005</v>
      </c>
      <c r="J3019" s="2">
        <v>0</v>
      </c>
      <c r="K3019" s="2">
        <v>0</v>
      </c>
      <c r="L3019" s="2">
        <v>0</v>
      </c>
      <c r="M3019" s="2">
        <v>0</v>
      </c>
      <c r="N3019" s="4">
        <v>0</v>
      </c>
    </row>
    <row r="3020" spans="1:14" ht="11.25">
      <c r="A3020" s="1" t="s">
        <v>5645</v>
      </c>
      <c r="B3020" s="2">
        <v>-38.493066666666664</v>
      </c>
      <c r="C3020" s="2">
        <v>-145.85973333333334</v>
      </c>
      <c r="D3020" s="149" t="s">
        <v>5646</v>
      </c>
      <c r="E3020" s="2" t="s">
        <v>5020</v>
      </c>
      <c r="F3020" s="2" t="s">
        <v>3006</v>
      </c>
      <c r="G3020" s="2" t="s">
        <v>3008</v>
      </c>
      <c r="H3020" s="2" t="s">
        <v>3007</v>
      </c>
      <c r="I3020" s="2" t="s">
        <v>3009</v>
      </c>
      <c r="J3020" s="2">
        <v>0</v>
      </c>
      <c r="K3020" s="2">
        <v>0</v>
      </c>
      <c r="L3020" s="2">
        <v>0</v>
      </c>
      <c r="M3020" s="2">
        <v>0</v>
      </c>
      <c r="N3020" s="4">
        <v>0</v>
      </c>
    </row>
    <row r="3021" spans="1:14" ht="11.25">
      <c r="A3021" s="1" t="s">
        <v>5647</v>
      </c>
      <c r="B3021" s="2">
        <v>-28.878066666666665</v>
      </c>
      <c r="C3021" s="2">
        <v>-121.31473333333334</v>
      </c>
      <c r="D3021" s="149" t="s">
        <v>5648</v>
      </c>
      <c r="E3021" s="2" t="s">
        <v>5021</v>
      </c>
      <c r="F3021" s="2" t="s">
        <v>1867</v>
      </c>
      <c r="G3021" s="2" t="s">
        <v>1869</v>
      </c>
      <c r="H3021" s="2" t="s">
        <v>1868</v>
      </c>
      <c r="I3021" s="2" t="s">
        <v>1870</v>
      </c>
      <c r="J3021" s="2">
        <v>0</v>
      </c>
      <c r="K3021" s="2">
        <v>0</v>
      </c>
      <c r="L3021" s="2">
        <v>0</v>
      </c>
      <c r="M3021" s="2">
        <v>0</v>
      </c>
      <c r="N3021" s="4">
        <v>0</v>
      </c>
    </row>
    <row r="3022" spans="1:14" ht="11.25">
      <c r="A3022" s="1" t="s">
        <v>5649</v>
      </c>
      <c r="B3022" s="2">
        <v>-12.4989</v>
      </c>
      <c r="C3022" s="2">
        <v>-135.80585</v>
      </c>
      <c r="D3022" s="149" t="s">
        <v>5650</v>
      </c>
      <c r="E3022" s="2" t="s">
        <v>5009</v>
      </c>
      <c r="F3022" s="2" t="s">
        <v>1871</v>
      </c>
      <c r="G3022" s="2" t="s">
        <v>1872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4">
        <v>0</v>
      </c>
    </row>
    <row r="3023" spans="1:14" ht="11.25">
      <c r="A3023" s="1" t="s">
        <v>4916</v>
      </c>
      <c r="B3023" s="2">
        <v>-18.683333333333334</v>
      </c>
      <c r="C3023" s="2">
        <v>-121.80833333333334</v>
      </c>
      <c r="D3023" s="149" t="s">
        <v>4917</v>
      </c>
      <c r="E3023" s="2">
        <v>100</v>
      </c>
      <c r="F3023" s="2" t="s">
        <v>1305</v>
      </c>
      <c r="G3023" s="2" t="s">
        <v>1306</v>
      </c>
      <c r="H3023" s="2" t="s">
        <v>6178</v>
      </c>
      <c r="I3023" s="2" t="s">
        <v>6178</v>
      </c>
      <c r="J3023" s="2" t="s">
        <v>6178</v>
      </c>
      <c r="K3023" s="2" t="s">
        <v>6178</v>
      </c>
      <c r="L3023" s="2" t="s">
        <v>6178</v>
      </c>
      <c r="M3023" s="2" t="s">
        <v>6178</v>
      </c>
      <c r="N3023" s="4" t="s">
        <v>6178</v>
      </c>
    </row>
    <row r="3024" spans="1:14" ht="11.25">
      <c r="A3024" s="1" t="s">
        <v>5651</v>
      </c>
      <c r="B3024" s="2">
        <v>-15.216966666666666</v>
      </c>
      <c r="C3024" s="2">
        <v>-129.44863333333333</v>
      </c>
      <c r="D3024" s="149" t="s">
        <v>2262</v>
      </c>
      <c r="E3024" s="2" t="s">
        <v>6178</v>
      </c>
      <c r="F3024" s="2" t="s">
        <v>6178</v>
      </c>
      <c r="G3024" s="2" t="s">
        <v>6178</v>
      </c>
      <c r="H3024" s="2" t="s">
        <v>6178</v>
      </c>
      <c r="I3024" s="2" t="s">
        <v>6178</v>
      </c>
      <c r="J3024" s="2" t="s">
        <v>6178</v>
      </c>
      <c r="K3024" s="2" t="s">
        <v>6178</v>
      </c>
      <c r="L3024" s="2" t="s">
        <v>6178</v>
      </c>
      <c r="M3024" s="2" t="s">
        <v>6178</v>
      </c>
      <c r="N3024" s="4" t="s">
        <v>6178</v>
      </c>
    </row>
    <row r="3025" spans="1:7" ht="11.25">
      <c r="A3025" s="1" t="s">
        <v>1622</v>
      </c>
      <c r="B3025" s="2">
        <v>-20.1</v>
      </c>
      <c r="C3025" s="2">
        <v>-127.6</v>
      </c>
      <c r="D3025" s="149" t="s">
        <v>1623</v>
      </c>
      <c r="E3025" s="2">
        <v>950</v>
      </c>
      <c r="F3025" s="2" t="s">
        <v>1624</v>
      </c>
      <c r="G3025" s="2" t="s">
        <v>1625</v>
      </c>
    </row>
    <row r="3026" spans="1:14" ht="11.25">
      <c r="A3026" s="1" t="s">
        <v>2263</v>
      </c>
      <c r="B3026" s="2">
        <v>-31.53835</v>
      </c>
      <c r="C3026" s="2">
        <v>-159.0772333333333</v>
      </c>
      <c r="D3026" s="149" t="s">
        <v>2264</v>
      </c>
      <c r="E3026" s="2" t="s">
        <v>630</v>
      </c>
      <c r="F3026" s="2" t="s">
        <v>1873</v>
      </c>
      <c r="G3026" s="2" t="s">
        <v>1874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4">
        <v>0</v>
      </c>
    </row>
    <row r="3027" spans="1:14" ht="11.25">
      <c r="A3027" s="1" t="s">
        <v>2265</v>
      </c>
      <c r="B3027" s="2">
        <v>-12.786966666666666</v>
      </c>
      <c r="C3027" s="2">
        <v>-143.30473333333333</v>
      </c>
      <c r="D3027" s="149" t="s">
        <v>3865</v>
      </c>
      <c r="E3027" s="2" t="s">
        <v>422</v>
      </c>
      <c r="F3027" s="2" t="s">
        <v>1875</v>
      </c>
      <c r="G3027" s="2" t="s">
        <v>1876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4">
        <v>0</v>
      </c>
    </row>
    <row r="3028" spans="1:14" ht="11.25">
      <c r="A3028" s="1" t="s">
        <v>3866</v>
      </c>
      <c r="B3028" s="2">
        <v>-37.691966666666666</v>
      </c>
      <c r="C3028" s="2">
        <v>-145.3664</v>
      </c>
      <c r="D3028" s="149" t="s">
        <v>3867</v>
      </c>
      <c r="E3028" s="2" t="s">
        <v>6178</v>
      </c>
      <c r="F3028" s="2" t="s">
        <v>6178</v>
      </c>
      <c r="G3028" s="2" t="s">
        <v>6178</v>
      </c>
      <c r="H3028" s="2" t="s">
        <v>6178</v>
      </c>
      <c r="I3028" s="2" t="s">
        <v>6178</v>
      </c>
      <c r="J3028" s="2" t="s">
        <v>6178</v>
      </c>
      <c r="K3028" s="2" t="s">
        <v>6178</v>
      </c>
      <c r="L3028" s="2" t="s">
        <v>6178</v>
      </c>
      <c r="M3028" s="2" t="s">
        <v>6178</v>
      </c>
      <c r="N3028" s="4" t="s">
        <v>6178</v>
      </c>
    </row>
    <row r="3029" spans="1:14" ht="11.25">
      <c r="A3029" s="1" t="s">
        <v>3868</v>
      </c>
      <c r="B3029" s="2">
        <v>-28.8303</v>
      </c>
      <c r="C3029" s="2">
        <v>-153.26001666666667</v>
      </c>
      <c r="D3029" s="149" t="s">
        <v>3869</v>
      </c>
      <c r="E3029" s="2" t="s">
        <v>3670</v>
      </c>
      <c r="F3029" s="2" t="s">
        <v>1877</v>
      </c>
      <c r="G3029" s="2" t="s">
        <v>1878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4">
        <v>0</v>
      </c>
    </row>
    <row r="3030" spans="1:14" ht="11.25">
      <c r="A3030" s="1" t="s">
        <v>3870</v>
      </c>
      <c r="B3030" s="2">
        <v>-37.85001666666667</v>
      </c>
      <c r="C3030" s="2">
        <v>-147.95001666666667</v>
      </c>
      <c r="D3030" s="149" t="s">
        <v>2748</v>
      </c>
      <c r="E3030" s="2" t="s">
        <v>6178</v>
      </c>
      <c r="F3030" s="2" t="s">
        <v>6178</v>
      </c>
      <c r="G3030" s="2" t="s">
        <v>6178</v>
      </c>
      <c r="H3030" s="2" t="s">
        <v>6178</v>
      </c>
      <c r="I3030" s="2" t="s">
        <v>6178</v>
      </c>
      <c r="J3030" s="2" t="s">
        <v>6178</v>
      </c>
      <c r="K3030" s="2" t="s">
        <v>6178</v>
      </c>
      <c r="L3030" s="2" t="s">
        <v>6178</v>
      </c>
      <c r="M3030" s="2" t="s">
        <v>6178</v>
      </c>
      <c r="N3030" s="4" t="s">
        <v>6178</v>
      </c>
    </row>
    <row r="3031" spans="1:14" ht="11.25">
      <c r="A3031" s="1" t="s">
        <v>2749</v>
      </c>
      <c r="B3031" s="2">
        <v>-27.408350000000002</v>
      </c>
      <c r="C3031" s="2">
        <v>-141.80835</v>
      </c>
      <c r="D3031" s="149" t="s">
        <v>2750</v>
      </c>
      <c r="E3031" s="2" t="s">
        <v>6178</v>
      </c>
      <c r="F3031" s="2" t="s">
        <v>6178</v>
      </c>
      <c r="G3031" s="2" t="s">
        <v>6178</v>
      </c>
      <c r="H3031" s="2" t="s">
        <v>6178</v>
      </c>
      <c r="I3031" s="2" t="s">
        <v>6178</v>
      </c>
      <c r="J3031" s="2" t="s">
        <v>6178</v>
      </c>
      <c r="K3031" s="2" t="s">
        <v>6178</v>
      </c>
      <c r="L3031" s="2" t="s">
        <v>6178</v>
      </c>
      <c r="M3031" s="2" t="s">
        <v>6178</v>
      </c>
      <c r="N3031" s="4" t="s">
        <v>6178</v>
      </c>
    </row>
    <row r="3032" spans="1:14" ht="11.25">
      <c r="A3032" s="1" t="s">
        <v>2751</v>
      </c>
      <c r="B3032" s="2">
        <v>-30.54168333333333</v>
      </c>
      <c r="C3032" s="2">
        <v>-145.10001666666668</v>
      </c>
      <c r="D3032" s="149" t="s">
        <v>2752</v>
      </c>
      <c r="E3032" s="2" t="s">
        <v>6178</v>
      </c>
      <c r="F3032" s="2" t="s">
        <v>6178</v>
      </c>
      <c r="G3032" s="2" t="s">
        <v>6178</v>
      </c>
      <c r="H3032" s="2" t="s">
        <v>6178</v>
      </c>
      <c r="I3032" s="2" t="s">
        <v>6178</v>
      </c>
      <c r="J3032" s="2" t="s">
        <v>6178</v>
      </c>
      <c r="K3032" s="2" t="s">
        <v>6178</v>
      </c>
      <c r="L3032" s="2" t="s">
        <v>6178</v>
      </c>
      <c r="M3032" s="2" t="s">
        <v>6178</v>
      </c>
      <c r="N3032" s="4" t="s">
        <v>6178</v>
      </c>
    </row>
    <row r="3033" spans="1:14" ht="11.25">
      <c r="A3033" s="1" t="s">
        <v>2753</v>
      </c>
      <c r="B3033" s="2">
        <v>-18.992516666666667</v>
      </c>
      <c r="C3033" s="2">
        <v>-139.90585</v>
      </c>
      <c r="D3033" s="149" t="s">
        <v>7929</v>
      </c>
      <c r="E3033" s="2" t="s">
        <v>6178</v>
      </c>
      <c r="F3033" s="2" t="s">
        <v>6178</v>
      </c>
      <c r="G3033" s="2" t="s">
        <v>6178</v>
      </c>
      <c r="H3033" s="2" t="s">
        <v>6178</v>
      </c>
      <c r="I3033" s="2" t="s">
        <v>6178</v>
      </c>
      <c r="J3033" s="2" t="s">
        <v>6178</v>
      </c>
      <c r="K3033" s="2" t="s">
        <v>6178</v>
      </c>
      <c r="L3033" s="2" t="s">
        <v>6178</v>
      </c>
      <c r="M3033" s="2" t="s">
        <v>6178</v>
      </c>
      <c r="N3033" s="4" t="s">
        <v>6178</v>
      </c>
    </row>
    <row r="3034" spans="1:7" ht="11.25">
      <c r="A3034" s="1" t="s">
        <v>2524</v>
      </c>
      <c r="B3034" s="2">
        <v>-18.7</v>
      </c>
      <c r="C3034" s="2">
        <v>-126.7</v>
      </c>
      <c r="D3034" s="149" t="s">
        <v>5192</v>
      </c>
      <c r="E3034" s="2">
        <v>800</v>
      </c>
      <c r="F3034" s="2" t="s">
        <v>6027</v>
      </c>
      <c r="G3034" s="2" t="s">
        <v>6028</v>
      </c>
    </row>
    <row r="3035" spans="1:14" ht="11.25">
      <c r="A3035" s="1" t="s">
        <v>7930</v>
      </c>
      <c r="B3035" s="2">
        <v>-34.47585</v>
      </c>
      <c r="C3035" s="2">
        <v>-140.66389999999998</v>
      </c>
      <c r="D3035" s="149" t="s">
        <v>7931</v>
      </c>
      <c r="E3035" s="2" t="s">
        <v>2932</v>
      </c>
      <c r="F3035" s="2" t="s">
        <v>1879</v>
      </c>
      <c r="G3035" s="2" t="s">
        <v>1881</v>
      </c>
      <c r="H3035" s="2" t="s">
        <v>1880</v>
      </c>
      <c r="I3035" s="2" t="s">
        <v>1882</v>
      </c>
      <c r="K3035" s="2">
        <v>0</v>
      </c>
      <c r="L3035" s="2">
        <v>0</v>
      </c>
      <c r="M3035" s="2">
        <v>0</v>
      </c>
      <c r="N3035" s="4">
        <v>0</v>
      </c>
    </row>
    <row r="3036" spans="1:7" ht="11.25">
      <c r="A3036" s="1" t="s">
        <v>2525</v>
      </c>
      <c r="B3036" s="2">
        <v>-17.816666666666666</v>
      </c>
      <c r="C3036" s="2">
        <v>-125.4</v>
      </c>
      <c r="D3036" s="149" t="s">
        <v>1617</v>
      </c>
      <c r="E3036" s="2" t="s">
        <v>6178</v>
      </c>
      <c r="F3036" s="2" t="s">
        <v>4251</v>
      </c>
      <c r="G3036" s="2" t="s">
        <v>4252</v>
      </c>
    </row>
    <row r="3037" spans="1:14" ht="11.25">
      <c r="A3037" s="1" t="s">
        <v>7932</v>
      </c>
      <c r="B3037" s="2">
        <v>-29.456683333333334</v>
      </c>
      <c r="C3037" s="2">
        <v>-147.98446666666666</v>
      </c>
      <c r="D3037" s="149" t="s">
        <v>7933</v>
      </c>
      <c r="E3037" s="2" t="s">
        <v>5022</v>
      </c>
      <c r="F3037" s="2" t="s">
        <v>1883</v>
      </c>
      <c r="G3037" s="2" t="s">
        <v>1885</v>
      </c>
      <c r="H3037" s="2" t="s">
        <v>1884</v>
      </c>
      <c r="I3037" s="2" t="s">
        <v>1886</v>
      </c>
      <c r="J3037" s="2">
        <v>0</v>
      </c>
      <c r="K3037" s="2">
        <v>0</v>
      </c>
      <c r="L3037" s="2">
        <v>0</v>
      </c>
      <c r="M3037" s="2">
        <v>0</v>
      </c>
      <c r="N3037" s="4">
        <v>0</v>
      </c>
    </row>
    <row r="3038" spans="1:14" ht="11.25">
      <c r="A3038" s="1" t="s">
        <v>7934</v>
      </c>
      <c r="B3038" s="2">
        <v>-23.434183333333333</v>
      </c>
      <c r="C3038" s="2">
        <v>-144.2803</v>
      </c>
      <c r="D3038" s="149" t="s">
        <v>7935</v>
      </c>
      <c r="E3038" s="2" t="s">
        <v>5023</v>
      </c>
      <c r="F3038" s="2" t="s">
        <v>1887</v>
      </c>
      <c r="G3038" s="2" t="s">
        <v>1889</v>
      </c>
      <c r="H3038" s="2" t="s">
        <v>1888</v>
      </c>
      <c r="I3038" s="2" t="s">
        <v>1890</v>
      </c>
      <c r="J3038" s="2">
        <v>0</v>
      </c>
      <c r="K3038" s="2">
        <v>0</v>
      </c>
      <c r="L3038" s="2">
        <v>0</v>
      </c>
      <c r="M3038" s="2">
        <v>0</v>
      </c>
      <c r="N3038" s="4">
        <v>0</v>
      </c>
    </row>
    <row r="3039" spans="1:14" ht="11.25">
      <c r="A3039" s="1" t="s">
        <v>7936</v>
      </c>
      <c r="B3039" s="2">
        <v>-27.84335</v>
      </c>
      <c r="C3039" s="2">
        <v>-120.70335</v>
      </c>
      <c r="D3039" s="149" t="s">
        <v>7937</v>
      </c>
      <c r="E3039" s="2" t="s">
        <v>5024</v>
      </c>
      <c r="F3039" s="2" t="s">
        <v>1891</v>
      </c>
      <c r="G3039" s="2" t="s">
        <v>1892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4">
        <v>0</v>
      </c>
    </row>
    <row r="3040" spans="1:14" ht="11.25">
      <c r="A3040" s="1" t="s">
        <v>7938</v>
      </c>
      <c r="B3040" s="2">
        <v>-28.613633333333333</v>
      </c>
      <c r="C3040" s="2">
        <v>-122.4239</v>
      </c>
      <c r="D3040" s="149" t="s">
        <v>7939</v>
      </c>
      <c r="E3040" s="2" t="s">
        <v>5025</v>
      </c>
      <c r="F3040" s="2" t="s">
        <v>1893</v>
      </c>
      <c r="G3040" s="2" t="s">
        <v>1895</v>
      </c>
      <c r="H3040" s="2" t="s">
        <v>1894</v>
      </c>
      <c r="I3040" s="2" t="s">
        <v>1896</v>
      </c>
      <c r="K3040" s="2">
        <v>0</v>
      </c>
      <c r="L3040" s="2">
        <v>0</v>
      </c>
      <c r="M3040" s="2">
        <v>0</v>
      </c>
      <c r="N3040" s="4">
        <v>0</v>
      </c>
    </row>
    <row r="3041" spans="1:14" ht="11.25">
      <c r="A3041" s="1" t="s">
        <v>7940</v>
      </c>
      <c r="B3041" s="2">
        <v>-38.20723333333333</v>
      </c>
      <c r="C3041" s="2">
        <v>-146.4703</v>
      </c>
      <c r="D3041" s="149" t="s">
        <v>7941</v>
      </c>
      <c r="E3041" s="2" t="s">
        <v>5026</v>
      </c>
      <c r="F3041" s="2" t="s">
        <v>1897</v>
      </c>
      <c r="G3041" s="2" t="s">
        <v>1899</v>
      </c>
      <c r="H3041" s="2" t="s">
        <v>1898</v>
      </c>
      <c r="I3041" s="2" t="s">
        <v>1900</v>
      </c>
      <c r="J3041" s="2">
        <v>0</v>
      </c>
      <c r="K3041" s="2">
        <v>0</v>
      </c>
      <c r="L3041" s="2">
        <v>0</v>
      </c>
      <c r="M3041" s="2">
        <v>0</v>
      </c>
      <c r="N3041" s="4">
        <v>0</v>
      </c>
    </row>
    <row r="3042" spans="1:14" ht="11.25">
      <c r="A3042" s="1" t="s">
        <v>7942</v>
      </c>
      <c r="B3042" s="2">
        <v>-19.320849999999997</v>
      </c>
      <c r="C3042" s="2">
        <v>-146.80196666666666</v>
      </c>
      <c r="D3042" s="149" t="s">
        <v>841</v>
      </c>
      <c r="E3042" s="2" t="s">
        <v>4992</v>
      </c>
      <c r="F3042" s="2" t="s">
        <v>1901</v>
      </c>
      <c r="G3042" s="2" t="s">
        <v>1902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4">
        <v>0</v>
      </c>
    </row>
    <row r="3043" spans="1:14" ht="11.25">
      <c r="A3043" s="1" t="s">
        <v>842</v>
      </c>
      <c r="B3043" s="2">
        <v>-14.676683333333333</v>
      </c>
      <c r="C3043" s="2">
        <v>-145.45335</v>
      </c>
      <c r="D3043" s="149" t="s">
        <v>6433</v>
      </c>
      <c r="E3043" s="2" t="s">
        <v>6178</v>
      </c>
      <c r="F3043" s="2" t="s">
        <v>6178</v>
      </c>
      <c r="G3043" s="2" t="s">
        <v>6178</v>
      </c>
      <c r="H3043" s="2" t="s">
        <v>6178</v>
      </c>
      <c r="I3043" s="2" t="s">
        <v>6178</v>
      </c>
      <c r="J3043" s="2" t="s">
        <v>6178</v>
      </c>
      <c r="K3043" s="2" t="s">
        <v>6178</v>
      </c>
      <c r="L3043" s="2" t="s">
        <v>6178</v>
      </c>
      <c r="M3043" s="2" t="s">
        <v>6178</v>
      </c>
      <c r="N3043" s="4" t="s">
        <v>6178</v>
      </c>
    </row>
    <row r="3044" spans="1:14" ht="11.25">
      <c r="A3044" s="1" t="s">
        <v>14</v>
      </c>
      <c r="B3044" s="2">
        <v>-23.133350000000004</v>
      </c>
      <c r="C3044" s="2">
        <v>-150.36668333333333</v>
      </c>
      <c r="D3044" s="149" t="s">
        <v>6756</v>
      </c>
      <c r="E3044" s="2" t="s">
        <v>6178</v>
      </c>
      <c r="F3044" s="2" t="s">
        <v>6178</v>
      </c>
      <c r="G3044" s="2" t="s">
        <v>6178</v>
      </c>
      <c r="H3044" s="2" t="s">
        <v>6178</v>
      </c>
      <c r="I3044" s="2" t="s">
        <v>6178</v>
      </c>
      <c r="J3044" s="2" t="s">
        <v>6178</v>
      </c>
      <c r="K3044" s="2" t="s">
        <v>6178</v>
      </c>
      <c r="L3044" s="2" t="s">
        <v>6178</v>
      </c>
      <c r="M3044" s="2" t="s">
        <v>6178</v>
      </c>
      <c r="N3044" s="4" t="s">
        <v>6178</v>
      </c>
    </row>
    <row r="3045" spans="1:14" ht="11.25">
      <c r="A3045" s="1" t="s">
        <v>6434</v>
      </c>
      <c r="B3045" s="2">
        <v>-9.950016666666667</v>
      </c>
      <c r="C3045" s="2">
        <v>-142.18335</v>
      </c>
      <c r="D3045" s="149" t="s">
        <v>6435</v>
      </c>
      <c r="E3045" s="2" t="s">
        <v>6178</v>
      </c>
      <c r="F3045" s="2" t="s">
        <v>6178</v>
      </c>
      <c r="G3045" s="2" t="s">
        <v>6178</v>
      </c>
      <c r="H3045" s="2" t="s">
        <v>6178</v>
      </c>
      <c r="I3045" s="2" t="s">
        <v>6178</v>
      </c>
      <c r="J3045" s="2" t="s">
        <v>6178</v>
      </c>
      <c r="K3045" s="2" t="s">
        <v>6178</v>
      </c>
      <c r="L3045" s="2" t="s">
        <v>6178</v>
      </c>
      <c r="M3045" s="2" t="s">
        <v>6178</v>
      </c>
      <c r="N3045" s="4" t="s">
        <v>6178</v>
      </c>
    </row>
    <row r="3046" spans="1:14" ht="11.25">
      <c r="A3046" s="1" t="s">
        <v>6436</v>
      </c>
      <c r="B3046" s="2">
        <v>-38.03946666666666</v>
      </c>
      <c r="C3046" s="2">
        <v>-144.46946666666665</v>
      </c>
      <c r="D3046" s="149" t="s">
        <v>6437</v>
      </c>
      <c r="E3046" s="2" t="s">
        <v>3670</v>
      </c>
      <c r="F3046" s="2" t="s">
        <v>1903</v>
      </c>
      <c r="G3046" s="2" t="s">
        <v>1904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4">
        <v>0</v>
      </c>
    </row>
    <row r="3047" spans="1:14" ht="11.25">
      <c r="A3047" s="1" t="s">
        <v>817</v>
      </c>
      <c r="B3047" s="2">
        <v>-36.067800000000005</v>
      </c>
      <c r="C3047" s="2">
        <v>-146.95806666666667</v>
      </c>
      <c r="D3047" s="149" t="s">
        <v>818</v>
      </c>
      <c r="E3047" s="2" t="s">
        <v>5022</v>
      </c>
      <c r="F3047" s="2" t="s">
        <v>1905</v>
      </c>
      <c r="G3047" s="2" t="s">
        <v>1906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4">
        <v>0</v>
      </c>
    </row>
    <row r="3048" spans="1:14" ht="11.25">
      <c r="A3048" s="1" t="s">
        <v>819</v>
      </c>
      <c r="B3048" s="2">
        <v>-17.06918333333333</v>
      </c>
      <c r="C3048" s="2">
        <v>-145.41918333333334</v>
      </c>
      <c r="D3048" s="149" t="s">
        <v>820</v>
      </c>
      <c r="E3048" s="2" t="s">
        <v>6704</v>
      </c>
      <c r="F3048" s="2" t="s">
        <v>1907</v>
      </c>
      <c r="G3048" s="2" t="s">
        <v>1908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4">
        <v>0</v>
      </c>
    </row>
    <row r="3049" spans="1:14" ht="11.25">
      <c r="A3049" s="1" t="s">
        <v>821</v>
      </c>
      <c r="B3049" s="2">
        <v>-35.06668333333334</v>
      </c>
      <c r="C3049" s="2">
        <v>-139.22668333333334</v>
      </c>
      <c r="D3049" s="149" t="s">
        <v>822</v>
      </c>
      <c r="E3049" s="2" t="s">
        <v>6178</v>
      </c>
      <c r="F3049" s="2" t="s">
        <v>6178</v>
      </c>
      <c r="G3049" s="2" t="s">
        <v>6178</v>
      </c>
      <c r="H3049" s="2" t="s">
        <v>6178</v>
      </c>
      <c r="I3049" s="2" t="s">
        <v>6178</v>
      </c>
      <c r="J3049" s="2" t="s">
        <v>6178</v>
      </c>
      <c r="K3049" s="2" t="s">
        <v>6178</v>
      </c>
      <c r="L3049" s="2" t="s">
        <v>6178</v>
      </c>
      <c r="M3049" s="2" t="s">
        <v>6178</v>
      </c>
      <c r="N3049" s="4" t="s">
        <v>6178</v>
      </c>
    </row>
    <row r="3050" spans="1:14" ht="11.25">
      <c r="A3050" s="1" t="s">
        <v>823</v>
      </c>
      <c r="B3050" s="2">
        <v>-21.1628</v>
      </c>
      <c r="C3050" s="2">
        <v>-119.83389999999999</v>
      </c>
      <c r="D3050" s="149" t="s">
        <v>824</v>
      </c>
      <c r="E3050" s="2" t="s">
        <v>6178</v>
      </c>
      <c r="F3050" s="2" t="s">
        <v>6178</v>
      </c>
      <c r="G3050" s="2" t="s">
        <v>6178</v>
      </c>
      <c r="H3050" s="2" t="s">
        <v>6178</v>
      </c>
      <c r="I3050" s="2" t="s">
        <v>6178</v>
      </c>
      <c r="J3050" s="2" t="s">
        <v>6178</v>
      </c>
      <c r="K3050" s="2" t="s">
        <v>6178</v>
      </c>
      <c r="L3050" s="2" t="s">
        <v>6178</v>
      </c>
      <c r="M3050" s="2" t="s">
        <v>6178</v>
      </c>
      <c r="N3050" s="4" t="s">
        <v>6178</v>
      </c>
    </row>
    <row r="3051" spans="1:14" ht="11.25">
      <c r="A3051" s="1" t="s">
        <v>7222</v>
      </c>
      <c r="B3051" s="2">
        <v>-36.73335</v>
      </c>
      <c r="C3051" s="2">
        <v>-147.16668333333334</v>
      </c>
      <c r="D3051" s="149" t="s">
        <v>7223</v>
      </c>
      <c r="E3051" s="2" t="s">
        <v>6178</v>
      </c>
      <c r="F3051" s="2" t="s">
        <v>6178</v>
      </c>
      <c r="G3051" s="2" t="s">
        <v>6178</v>
      </c>
      <c r="H3051" s="2" t="s">
        <v>6178</v>
      </c>
      <c r="I3051" s="2" t="s">
        <v>6178</v>
      </c>
      <c r="J3051" s="2" t="s">
        <v>6178</v>
      </c>
      <c r="K3051" s="2" t="s">
        <v>6178</v>
      </c>
      <c r="L3051" s="2" t="s">
        <v>6178</v>
      </c>
      <c r="M3051" s="2" t="s">
        <v>6178</v>
      </c>
      <c r="N3051" s="4" t="s">
        <v>6178</v>
      </c>
    </row>
    <row r="3052" spans="1:14" ht="11.25">
      <c r="A3052" s="1" t="s">
        <v>7224</v>
      </c>
      <c r="B3052" s="2">
        <v>-37.03306666666667</v>
      </c>
      <c r="C3052" s="2">
        <v>-143.7089</v>
      </c>
      <c r="D3052" s="149" t="s">
        <v>2463</v>
      </c>
      <c r="E3052" s="2" t="s">
        <v>6705</v>
      </c>
      <c r="F3052" s="2" t="s">
        <v>1909</v>
      </c>
      <c r="G3052" s="2" t="s">
        <v>6928</v>
      </c>
      <c r="H3052" s="2" t="s">
        <v>1910</v>
      </c>
      <c r="I3052" s="2" t="s">
        <v>6929</v>
      </c>
      <c r="K3052" s="2">
        <v>0</v>
      </c>
      <c r="L3052" s="2">
        <v>0</v>
      </c>
      <c r="M3052" s="2">
        <v>0</v>
      </c>
      <c r="N3052" s="4">
        <v>0</v>
      </c>
    </row>
    <row r="3053" spans="1:14" ht="11.25">
      <c r="A3053" s="1" t="s">
        <v>2464</v>
      </c>
      <c r="B3053" s="2">
        <v>-21.391683333333333</v>
      </c>
      <c r="C3053" s="2">
        <v>-147.32501666666667</v>
      </c>
      <c r="D3053" s="149" t="s">
        <v>2465</v>
      </c>
      <c r="E3053" s="2" t="s">
        <v>6178</v>
      </c>
      <c r="F3053" s="2" t="s">
        <v>6178</v>
      </c>
      <c r="G3053" s="2" t="s">
        <v>6178</v>
      </c>
      <c r="H3053" s="2" t="s">
        <v>6178</v>
      </c>
      <c r="I3053" s="2" t="s">
        <v>6178</v>
      </c>
      <c r="J3053" s="2" t="s">
        <v>6178</v>
      </c>
      <c r="K3053" s="2" t="s">
        <v>6178</v>
      </c>
      <c r="L3053" s="2" t="s">
        <v>6178</v>
      </c>
      <c r="M3053" s="2" t="s">
        <v>6178</v>
      </c>
      <c r="N3053" s="4" t="s">
        <v>6178</v>
      </c>
    </row>
    <row r="3054" spans="1:14" ht="11.25">
      <c r="A3054" s="1" t="s">
        <v>2466</v>
      </c>
      <c r="B3054" s="2">
        <v>-37.59890000000001</v>
      </c>
      <c r="C3054" s="2">
        <v>-149.72085</v>
      </c>
      <c r="D3054" s="149" t="s">
        <v>2467</v>
      </c>
      <c r="E3054" s="2" t="s">
        <v>5003</v>
      </c>
      <c r="F3054" s="2" t="s">
        <v>6930</v>
      </c>
      <c r="G3054" s="2" t="s">
        <v>5490</v>
      </c>
      <c r="H3054" s="2" t="s">
        <v>5489</v>
      </c>
      <c r="I3054" s="2" t="s">
        <v>5491</v>
      </c>
      <c r="K3054" s="2">
        <v>0</v>
      </c>
      <c r="L3054" s="2">
        <v>0</v>
      </c>
      <c r="M3054" s="2">
        <v>0</v>
      </c>
      <c r="N3054" s="4">
        <v>0</v>
      </c>
    </row>
    <row r="3055" spans="1:14" ht="11.25">
      <c r="A3055" s="1" t="s">
        <v>2468</v>
      </c>
      <c r="B3055" s="2">
        <v>-37.58363333333334</v>
      </c>
      <c r="C3055" s="2">
        <v>-140.36613333333335</v>
      </c>
      <c r="D3055" s="149" t="s">
        <v>2044</v>
      </c>
      <c r="E3055" s="2" t="s">
        <v>3671</v>
      </c>
      <c r="F3055" s="2" t="s">
        <v>5492</v>
      </c>
      <c r="G3055" s="2" t="s">
        <v>5493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4">
        <v>0</v>
      </c>
    </row>
    <row r="3056" spans="1:14" ht="11.25">
      <c r="A3056" s="1" t="s">
        <v>2045</v>
      </c>
      <c r="B3056" s="2">
        <v>-25.591683333333332</v>
      </c>
      <c r="C3056" s="2">
        <v>-151.31668333333334</v>
      </c>
      <c r="D3056" s="149" t="s">
        <v>2714</v>
      </c>
      <c r="E3056" s="2" t="s">
        <v>6178</v>
      </c>
      <c r="F3056" s="2" t="s">
        <v>6178</v>
      </c>
      <c r="G3056" s="2" t="s">
        <v>6178</v>
      </c>
      <c r="H3056" s="2" t="s">
        <v>6178</v>
      </c>
      <c r="I3056" s="2" t="s">
        <v>6178</v>
      </c>
      <c r="J3056" s="2" t="s">
        <v>6178</v>
      </c>
      <c r="K3056" s="2" t="s">
        <v>6178</v>
      </c>
      <c r="L3056" s="2" t="s">
        <v>6178</v>
      </c>
      <c r="M3056" s="2" t="s">
        <v>6178</v>
      </c>
      <c r="N3056" s="4" t="s">
        <v>6178</v>
      </c>
    </row>
    <row r="3057" spans="1:14" ht="11.25">
      <c r="A3057" s="1" t="s">
        <v>2715</v>
      </c>
      <c r="B3057" s="2">
        <v>-32.56251666666667</v>
      </c>
      <c r="C3057" s="2">
        <v>-149.61113333333333</v>
      </c>
      <c r="D3057" s="149" t="s">
        <v>1705</v>
      </c>
      <c r="E3057" s="2" t="s">
        <v>6706</v>
      </c>
      <c r="F3057" s="2" t="s">
        <v>5494</v>
      </c>
      <c r="G3057" s="2" t="s">
        <v>5496</v>
      </c>
      <c r="H3057" s="2" t="s">
        <v>5495</v>
      </c>
      <c r="I3057" s="2" t="s">
        <v>5497</v>
      </c>
      <c r="J3057" s="2">
        <v>0</v>
      </c>
      <c r="K3057" s="2">
        <v>0</v>
      </c>
      <c r="L3057" s="2">
        <v>0</v>
      </c>
      <c r="M3057" s="2">
        <v>0</v>
      </c>
      <c r="N3057" s="4">
        <v>0</v>
      </c>
    </row>
    <row r="3058" spans="1:14" ht="11.25">
      <c r="A3058" s="1" t="s">
        <v>1706</v>
      </c>
      <c r="B3058" s="2">
        <v>-31.505566666666663</v>
      </c>
      <c r="C3058" s="2">
        <v>-118.32363333333333</v>
      </c>
      <c r="D3058" s="149" t="s">
        <v>1707</v>
      </c>
      <c r="E3058" s="2" t="s">
        <v>6178</v>
      </c>
      <c r="F3058" s="2" t="s">
        <v>6178</v>
      </c>
      <c r="G3058" s="2" t="s">
        <v>6178</v>
      </c>
      <c r="H3058" s="2" t="s">
        <v>6178</v>
      </c>
      <c r="I3058" s="2" t="s">
        <v>6178</v>
      </c>
      <c r="J3058" s="2" t="s">
        <v>6178</v>
      </c>
      <c r="K3058" s="2" t="s">
        <v>6178</v>
      </c>
      <c r="L3058" s="2" t="s">
        <v>6178</v>
      </c>
      <c r="M3058" s="2" t="s">
        <v>6178</v>
      </c>
      <c r="N3058" s="4" t="s">
        <v>6178</v>
      </c>
    </row>
    <row r="3059" spans="1:14" ht="11.25">
      <c r="A3059" s="1" t="s">
        <v>1708</v>
      </c>
      <c r="B3059" s="2">
        <v>-23.976683333333337</v>
      </c>
      <c r="C3059" s="2">
        <v>-131.56168333333332</v>
      </c>
      <c r="D3059" s="149" t="s">
        <v>1709</v>
      </c>
      <c r="E3059" s="2" t="s">
        <v>6178</v>
      </c>
      <c r="F3059" s="2" t="s">
        <v>6178</v>
      </c>
      <c r="G3059" s="2" t="s">
        <v>6178</v>
      </c>
      <c r="H3059" s="2" t="s">
        <v>6178</v>
      </c>
      <c r="I3059" s="2" t="s">
        <v>6178</v>
      </c>
      <c r="J3059" s="2" t="s">
        <v>6178</v>
      </c>
      <c r="K3059" s="2" t="s">
        <v>6178</v>
      </c>
      <c r="L3059" s="2" t="s">
        <v>6178</v>
      </c>
      <c r="M3059" s="2" t="s">
        <v>6178</v>
      </c>
      <c r="N3059" s="4" t="s">
        <v>6178</v>
      </c>
    </row>
    <row r="3060" spans="1:14" ht="11.25">
      <c r="A3060" s="1" t="s">
        <v>1710</v>
      </c>
      <c r="B3060" s="2">
        <v>-26.611683333333335</v>
      </c>
      <c r="C3060" s="2">
        <v>-118.54780000000001</v>
      </c>
      <c r="D3060" s="149" t="s">
        <v>4082</v>
      </c>
      <c r="E3060" s="2" t="s">
        <v>6707</v>
      </c>
      <c r="F3060" s="2" t="s">
        <v>5498</v>
      </c>
      <c r="G3060" s="2" t="s">
        <v>5500</v>
      </c>
      <c r="H3060" s="2" t="s">
        <v>5499</v>
      </c>
      <c r="I3060" s="2" t="s">
        <v>5501</v>
      </c>
      <c r="K3060" s="2">
        <v>0</v>
      </c>
      <c r="L3060" s="2">
        <v>0</v>
      </c>
      <c r="M3060" s="2">
        <v>0</v>
      </c>
      <c r="N3060" s="4">
        <v>0</v>
      </c>
    </row>
    <row r="3061" spans="1:14" ht="11.25">
      <c r="A3061" s="1" t="s">
        <v>2358</v>
      </c>
      <c r="B3061" s="2">
        <v>-37.616683333333334</v>
      </c>
      <c r="C3061" s="2">
        <v>-144.56668333333334</v>
      </c>
      <c r="D3061" s="149" t="s">
        <v>2317</v>
      </c>
      <c r="E3061" s="2" t="s">
        <v>6178</v>
      </c>
      <c r="F3061" s="2" t="s">
        <v>6178</v>
      </c>
      <c r="G3061" s="2" t="s">
        <v>6178</v>
      </c>
      <c r="H3061" s="2" t="s">
        <v>6178</v>
      </c>
      <c r="I3061" s="2" t="s">
        <v>6178</v>
      </c>
      <c r="J3061" s="2" t="s">
        <v>6178</v>
      </c>
      <c r="K3061" s="2" t="s">
        <v>6178</v>
      </c>
      <c r="L3061" s="2" t="s">
        <v>6178</v>
      </c>
      <c r="M3061" s="2" t="s">
        <v>6178</v>
      </c>
      <c r="N3061" s="4" t="s">
        <v>6178</v>
      </c>
    </row>
    <row r="3062" spans="1:14" ht="11.25">
      <c r="A3062" s="1" t="s">
        <v>2318</v>
      </c>
      <c r="B3062" s="2">
        <v>-37.72806666666666</v>
      </c>
      <c r="C3062" s="2">
        <v>-144.90196666666665</v>
      </c>
      <c r="D3062" s="149" t="s">
        <v>2319</v>
      </c>
      <c r="E3062" s="2" t="s">
        <v>6708</v>
      </c>
      <c r="F3062" s="2" t="s">
        <v>5502</v>
      </c>
      <c r="G3062" s="2" t="s">
        <v>5504</v>
      </c>
      <c r="H3062" s="2" t="s">
        <v>5503</v>
      </c>
      <c r="I3062" s="2" t="s">
        <v>5505</v>
      </c>
      <c r="K3062" s="2">
        <v>0</v>
      </c>
      <c r="L3062" s="2">
        <v>0</v>
      </c>
      <c r="M3062" s="2">
        <v>0</v>
      </c>
      <c r="N3062" s="4">
        <v>0</v>
      </c>
    </row>
    <row r="3063" spans="1:14" ht="11.25">
      <c r="A3063" s="1" t="s">
        <v>2320</v>
      </c>
      <c r="B3063" s="2">
        <v>-36.908633333333334</v>
      </c>
      <c r="C3063" s="2">
        <v>-149.9014</v>
      </c>
      <c r="D3063" s="149" t="s">
        <v>2321</v>
      </c>
      <c r="E3063" s="2" t="s">
        <v>632</v>
      </c>
      <c r="F3063" s="2" t="s">
        <v>5506</v>
      </c>
      <c r="G3063" s="2" t="s">
        <v>5507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4">
        <v>0</v>
      </c>
    </row>
    <row r="3064" spans="1:14" ht="11.25">
      <c r="A3064" s="1" t="s">
        <v>2322</v>
      </c>
      <c r="B3064" s="2">
        <v>-38.0989</v>
      </c>
      <c r="C3064" s="2">
        <v>-147.14946666666665</v>
      </c>
      <c r="D3064" s="149" t="s">
        <v>2323</v>
      </c>
      <c r="E3064" s="2" t="s">
        <v>413</v>
      </c>
      <c r="F3064" s="2" t="s">
        <v>5508</v>
      </c>
      <c r="G3064" s="2" t="s">
        <v>1192</v>
      </c>
      <c r="H3064" s="2" t="s">
        <v>4032</v>
      </c>
      <c r="I3064" s="2" t="s">
        <v>1193</v>
      </c>
      <c r="J3064" s="2">
        <v>0</v>
      </c>
      <c r="K3064" s="2">
        <v>0</v>
      </c>
      <c r="L3064" s="2">
        <v>0</v>
      </c>
      <c r="M3064" s="2">
        <v>0</v>
      </c>
      <c r="N3064" s="4">
        <v>0</v>
      </c>
    </row>
    <row r="3065" spans="1:14" ht="11.25">
      <c r="A3065" s="1" t="s">
        <v>370</v>
      </c>
      <c r="B3065" s="2">
        <v>-37.06668333333334</v>
      </c>
      <c r="C3065" s="2">
        <v>-146.11668333333333</v>
      </c>
      <c r="D3065" s="149" t="s">
        <v>371</v>
      </c>
      <c r="E3065" s="2" t="s">
        <v>6178</v>
      </c>
      <c r="F3065" s="2" t="s">
        <v>6178</v>
      </c>
      <c r="G3065" s="2" t="s">
        <v>6178</v>
      </c>
      <c r="H3065" s="2" t="s">
        <v>6178</v>
      </c>
      <c r="I3065" s="2" t="s">
        <v>6178</v>
      </c>
      <c r="J3065" s="2" t="s">
        <v>6178</v>
      </c>
      <c r="K3065" s="2" t="s">
        <v>6178</v>
      </c>
      <c r="L3065" s="2" t="s">
        <v>6178</v>
      </c>
      <c r="M3065" s="2" t="s">
        <v>6178</v>
      </c>
      <c r="N3065" s="4" t="s">
        <v>6178</v>
      </c>
    </row>
    <row r="3066" spans="1:14" ht="11.25">
      <c r="A3066" s="1" t="s">
        <v>3876</v>
      </c>
      <c r="B3066" s="2">
        <v>-12.094466666666667</v>
      </c>
      <c r="C3066" s="2">
        <v>-134.89363333333333</v>
      </c>
      <c r="D3066" s="149" t="s">
        <v>3877</v>
      </c>
      <c r="E3066" s="2" t="s">
        <v>627</v>
      </c>
      <c r="F3066" s="2" t="s">
        <v>1194</v>
      </c>
      <c r="G3066" s="2" t="s">
        <v>1195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4">
        <v>0</v>
      </c>
    </row>
    <row r="3067" spans="1:14" ht="11.25">
      <c r="A3067" s="1" t="s">
        <v>3878</v>
      </c>
      <c r="B3067" s="2">
        <v>-12.056133333333333</v>
      </c>
      <c r="C3067" s="2">
        <v>-134.23418333333333</v>
      </c>
      <c r="D3067" s="149" t="s">
        <v>3879</v>
      </c>
      <c r="E3067" s="2" t="s">
        <v>6709</v>
      </c>
      <c r="F3067" s="2" t="s">
        <v>1196</v>
      </c>
      <c r="G3067" s="2" t="s">
        <v>1197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4">
        <v>0</v>
      </c>
    </row>
    <row r="3068" spans="1:14" ht="11.25">
      <c r="A3068" s="1" t="s">
        <v>3880</v>
      </c>
      <c r="B3068" s="2">
        <v>-28.966683333333336</v>
      </c>
      <c r="C3068" s="2">
        <v>-149.05835</v>
      </c>
      <c r="D3068" s="149" t="s">
        <v>3881</v>
      </c>
      <c r="E3068" s="2" t="s">
        <v>6178</v>
      </c>
      <c r="F3068" s="2" t="s">
        <v>6178</v>
      </c>
      <c r="G3068" s="2" t="s">
        <v>6178</v>
      </c>
      <c r="H3068" s="2" t="s">
        <v>6178</v>
      </c>
      <c r="I3068" s="2" t="s">
        <v>6178</v>
      </c>
      <c r="J3068" s="2" t="s">
        <v>6178</v>
      </c>
      <c r="K3068" s="2" t="s">
        <v>6178</v>
      </c>
      <c r="L3068" s="2" t="s">
        <v>6178</v>
      </c>
      <c r="M3068" s="2" t="s">
        <v>6178</v>
      </c>
      <c r="N3068" s="4" t="s">
        <v>6178</v>
      </c>
    </row>
    <row r="3069" spans="1:14" ht="11.25">
      <c r="A3069" s="1" t="s">
        <v>5052</v>
      </c>
      <c r="B3069" s="2">
        <v>-18.6214</v>
      </c>
      <c r="C3069" s="2">
        <v>-126.8839</v>
      </c>
      <c r="D3069" s="149" t="s">
        <v>5053</v>
      </c>
      <c r="E3069" s="2" t="s">
        <v>6178</v>
      </c>
      <c r="F3069" s="2" t="s">
        <v>6178</v>
      </c>
      <c r="G3069" s="2" t="s">
        <v>6178</v>
      </c>
      <c r="H3069" s="2" t="s">
        <v>6178</v>
      </c>
      <c r="I3069" s="2" t="s">
        <v>6178</v>
      </c>
      <c r="J3069" s="2" t="s">
        <v>6178</v>
      </c>
      <c r="K3069" s="2" t="s">
        <v>6178</v>
      </c>
      <c r="L3069" s="2" t="s">
        <v>6178</v>
      </c>
      <c r="M3069" s="2" t="s">
        <v>6178</v>
      </c>
      <c r="N3069" s="4" t="s">
        <v>6178</v>
      </c>
    </row>
    <row r="3070" spans="1:14" ht="11.25">
      <c r="A3070" s="1" t="s">
        <v>5054</v>
      </c>
      <c r="B3070" s="2">
        <v>-33.93056666666667</v>
      </c>
      <c r="C3070" s="2">
        <v>-115.10001666666668</v>
      </c>
      <c r="D3070" s="149" t="s">
        <v>5055</v>
      </c>
      <c r="E3070" s="2" t="s">
        <v>6178</v>
      </c>
      <c r="F3070" s="2" t="s">
        <v>6178</v>
      </c>
      <c r="G3070" s="2" t="s">
        <v>6178</v>
      </c>
      <c r="H3070" s="2" t="s">
        <v>6178</v>
      </c>
      <c r="I3070" s="2" t="s">
        <v>6178</v>
      </c>
      <c r="J3070" s="2" t="s">
        <v>6178</v>
      </c>
      <c r="K3070" s="2" t="s">
        <v>6178</v>
      </c>
      <c r="L3070" s="2" t="s">
        <v>6178</v>
      </c>
      <c r="M3070" s="2" t="s">
        <v>6178</v>
      </c>
      <c r="N3070" s="4" t="s">
        <v>6178</v>
      </c>
    </row>
    <row r="3071" spans="1:14" ht="11.25">
      <c r="A3071" s="1" t="s">
        <v>5056</v>
      </c>
      <c r="B3071" s="2">
        <v>-42.836133333333336</v>
      </c>
      <c r="C3071" s="2">
        <v>-147.51030000000003</v>
      </c>
      <c r="D3071" s="149" t="s">
        <v>5826</v>
      </c>
      <c r="E3071" s="2" t="s">
        <v>2299</v>
      </c>
      <c r="F3071" s="2" t="s">
        <v>1198</v>
      </c>
      <c r="G3071" s="2" t="s">
        <v>1199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4">
        <v>0</v>
      </c>
    </row>
    <row r="3072" spans="1:14" ht="11.25">
      <c r="A3072" s="1" t="s">
        <v>5827</v>
      </c>
      <c r="B3072" s="2">
        <v>-32.11835</v>
      </c>
      <c r="C3072" s="2">
        <v>-119.76835</v>
      </c>
      <c r="D3072" s="149" t="s">
        <v>1152</v>
      </c>
      <c r="E3072" s="2" t="s">
        <v>6178</v>
      </c>
      <c r="F3072" s="2" t="s">
        <v>6178</v>
      </c>
      <c r="G3072" s="2" t="s">
        <v>6178</v>
      </c>
      <c r="H3072" s="2" t="s">
        <v>6178</v>
      </c>
      <c r="I3072" s="2" t="s">
        <v>6178</v>
      </c>
      <c r="J3072" s="2" t="s">
        <v>6178</v>
      </c>
      <c r="K3072" s="2" t="s">
        <v>6178</v>
      </c>
      <c r="L3072" s="2" t="s">
        <v>6178</v>
      </c>
      <c r="M3072" s="2" t="s">
        <v>6178</v>
      </c>
      <c r="N3072" s="4" t="s">
        <v>6178</v>
      </c>
    </row>
    <row r="3073" spans="1:14" ht="11.25">
      <c r="A3073" s="1" t="s">
        <v>1153</v>
      </c>
      <c r="B3073" s="2">
        <v>-17.055016666666667</v>
      </c>
      <c r="C3073" s="2">
        <v>-125.71001666666668</v>
      </c>
      <c r="D3073" s="149" t="s">
        <v>1154</v>
      </c>
      <c r="E3073" s="2">
        <v>950</v>
      </c>
      <c r="F3073" s="2" t="s">
        <v>7670</v>
      </c>
      <c r="G3073" s="2" t="s">
        <v>7671</v>
      </c>
      <c r="H3073" s="2" t="s">
        <v>6178</v>
      </c>
      <c r="I3073" s="2" t="s">
        <v>6178</v>
      </c>
      <c r="J3073" s="2" t="s">
        <v>6178</v>
      </c>
      <c r="K3073" s="2" t="s">
        <v>6178</v>
      </c>
      <c r="L3073" s="2" t="s">
        <v>6178</v>
      </c>
      <c r="M3073" s="2" t="s">
        <v>6178</v>
      </c>
      <c r="N3073" s="4" t="s">
        <v>6178</v>
      </c>
    </row>
    <row r="3074" spans="1:14" ht="11.25">
      <c r="A3074" s="1" t="s">
        <v>5763</v>
      </c>
      <c r="B3074" s="2">
        <v>-16.816666666666666</v>
      </c>
      <c r="C3074" s="2">
        <v>-124.9</v>
      </c>
      <c r="D3074" s="149" t="s">
        <v>7672</v>
      </c>
      <c r="E3074" s="2">
        <v>600</v>
      </c>
      <c r="F3074" s="2" t="s">
        <v>7673</v>
      </c>
      <c r="G3074" s="2" t="s">
        <v>7674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</row>
    <row r="3075" spans="1:14" ht="11.25">
      <c r="A3075" s="1" t="s">
        <v>1155</v>
      </c>
      <c r="B3075" s="2">
        <v>-16.442516666666666</v>
      </c>
      <c r="C3075" s="2">
        <v>-136.08363333333335</v>
      </c>
      <c r="D3075" s="149" t="s">
        <v>1156</v>
      </c>
      <c r="E3075" s="2" t="s">
        <v>6178</v>
      </c>
      <c r="F3075" s="2" t="s">
        <v>6178</v>
      </c>
      <c r="G3075" s="2" t="s">
        <v>6178</v>
      </c>
      <c r="H3075" s="2" t="s">
        <v>6178</v>
      </c>
      <c r="I3075" s="2" t="s">
        <v>6178</v>
      </c>
      <c r="J3075" s="2" t="s">
        <v>6178</v>
      </c>
      <c r="K3075" s="2" t="s">
        <v>6178</v>
      </c>
      <c r="L3075" s="2" t="s">
        <v>6178</v>
      </c>
      <c r="M3075" s="2" t="s">
        <v>6178</v>
      </c>
      <c r="N3075" s="4" t="s">
        <v>6178</v>
      </c>
    </row>
    <row r="3076" spans="1:14" ht="11.25">
      <c r="A3076" s="1" t="s">
        <v>1157</v>
      </c>
      <c r="B3076" s="2">
        <v>-26.511966666666666</v>
      </c>
      <c r="C3076" s="2">
        <v>-142.28334999999998</v>
      </c>
      <c r="D3076" s="149" t="s">
        <v>1158</v>
      </c>
      <c r="E3076" s="2" t="s">
        <v>6178</v>
      </c>
      <c r="F3076" s="2" t="s">
        <v>6178</v>
      </c>
      <c r="G3076" s="2" t="s">
        <v>6178</v>
      </c>
      <c r="H3076" s="2" t="s">
        <v>6178</v>
      </c>
      <c r="I3076" s="2" t="s">
        <v>6178</v>
      </c>
      <c r="J3076" s="2" t="s">
        <v>6178</v>
      </c>
      <c r="K3076" s="2" t="s">
        <v>6178</v>
      </c>
      <c r="L3076" s="2" t="s">
        <v>6178</v>
      </c>
      <c r="M3076" s="2" t="s">
        <v>6178</v>
      </c>
      <c r="N3076" s="4" t="s">
        <v>6178</v>
      </c>
    </row>
    <row r="3077" spans="1:14" ht="11.25">
      <c r="A3077" s="1" t="s">
        <v>1159</v>
      </c>
      <c r="B3077" s="2">
        <v>-34.22918333333333</v>
      </c>
      <c r="C3077" s="2">
        <v>-142.0855666666667</v>
      </c>
      <c r="D3077" s="149" t="s">
        <v>1160</v>
      </c>
      <c r="E3077" s="2" t="s">
        <v>633</v>
      </c>
      <c r="F3077" s="2" t="s">
        <v>1200</v>
      </c>
      <c r="G3077" s="2" t="s">
        <v>1202</v>
      </c>
      <c r="H3077" s="2" t="s">
        <v>1201</v>
      </c>
      <c r="I3077" s="2" t="s">
        <v>1203</v>
      </c>
      <c r="K3077" s="2">
        <v>0</v>
      </c>
      <c r="L3077" s="2">
        <v>0</v>
      </c>
      <c r="M3077" s="2">
        <v>0</v>
      </c>
      <c r="N3077" s="4">
        <v>0</v>
      </c>
    </row>
    <row r="3078" spans="1:14" ht="11.25">
      <c r="A3078" s="1" t="s">
        <v>1161</v>
      </c>
      <c r="B3078" s="2">
        <v>-27.328349999999997</v>
      </c>
      <c r="C3078" s="2">
        <v>-133.30501666666666</v>
      </c>
      <c r="D3078" s="149" t="s">
        <v>1162</v>
      </c>
      <c r="E3078" s="2" t="s">
        <v>6178</v>
      </c>
      <c r="F3078" s="2" t="s">
        <v>6178</v>
      </c>
      <c r="G3078" s="2" t="s">
        <v>6178</v>
      </c>
      <c r="H3078" s="2" t="s">
        <v>6178</v>
      </c>
      <c r="I3078" s="2" t="s">
        <v>6178</v>
      </c>
      <c r="J3078" s="2" t="s">
        <v>6178</v>
      </c>
      <c r="K3078" s="2" t="s">
        <v>6178</v>
      </c>
      <c r="L3078" s="2" t="s">
        <v>6178</v>
      </c>
      <c r="M3078" s="2" t="s">
        <v>6178</v>
      </c>
      <c r="N3078" s="4" t="s">
        <v>6178</v>
      </c>
    </row>
    <row r="3079" spans="1:7" ht="11.25">
      <c r="A3079" s="1" t="s">
        <v>7690</v>
      </c>
      <c r="B3079" s="2">
        <v>-18.845166666666668</v>
      </c>
      <c r="C3079" s="2">
        <v>-124.91783333333333</v>
      </c>
      <c r="D3079" s="149" t="s">
        <v>7691</v>
      </c>
      <c r="E3079" s="2">
        <v>400</v>
      </c>
      <c r="F3079" s="2" t="s">
        <v>7692</v>
      </c>
      <c r="G3079" s="2" t="s">
        <v>7693</v>
      </c>
    </row>
    <row r="3080" spans="1:14" ht="11.25">
      <c r="A3080" s="1" t="s">
        <v>7686</v>
      </c>
      <c r="B3080" s="2">
        <v>-14.8</v>
      </c>
      <c r="C3080" s="2">
        <v>-125.81666666666666</v>
      </c>
      <c r="D3080" s="149" t="s">
        <v>7687</v>
      </c>
      <c r="E3080" s="2">
        <v>1064</v>
      </c>
      <c r="F3080" s="2" t="s">
        <v>7688</v>
      </c>
      <c r="G3080" s="2" t="s">
        <v>7689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</row>
    <row r="3081" spans="1:14" ht="11.25">
      <c r="A3081" s="1" t="s">
        <v>1163</v>
      </c>
      <c r="B3081" s="2">
        <v>-26.483349999999998</v>
      </c>
      <c r="C3081" s="2">
        <v>-147.93668333333332</v>
      </c>
      <c r="D3081" s="149" t="s">
        <v>1164</v>
      </c>
      <c r="E3081" s="2" t="s">
        <v>6178</v>
      </c>
      <c r="F3081" s="2" t="s">
        <v>6178</v>
      </c>
      <c r="G3081" s="2" t="s">
        <v>6178</v>
      </c>
      <c r="H3081" s="2" t="s">
        <v>6178</v>
      </c>
      <c r="I3081" s="2" t="s">
        <v>6178</v>
      </c>
      <c r="J3081" s="2" t="s">
        <v>6178</v>
      </c>
      <c r="K3081" s="2" t="s">
        <v>6178</v>
      </c>
      <c r="L3081" s="2" t="s">
        <v>6178</v>
      </c>
      <c r="M3081" s="2" t="s">
        <v>6178</v>
      </c>
      <c r="N3081" s="4" t="s">
        <v>6178</v>
      </c>
    </row>
    <row r="3082" spans="1:14" ht="11.25">
      <c r="A3082" s="1" t="s">
        <v>6023</v>
      </c>
      <c r="B3082" s="2">
        <v>-16.363333333333333</v>
      </c>
      <c r="C3082" s="2">
        <v>-124.9</v>
      </c>
      <c r="D3082" s="149" t="s">
        <v>6024</v>
      </c>
      <c r="E3082" s="2">
        <v>0</v>
      </c>
      <c r="F3082" s="2" t="s">
        <v>6025</v>
      </c>
      <c r="G3082" s="2" t="s">
        <v>6026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</row>
    <row r="3083" spans="1:14" ht="11.25">
      <c r="A3083" s="1" t="s">
        <v>3931</v>
      </c>
      <c r="B3083" s="2">
        <v>-18.85</v>
      </c>
      <c r="C3083" s="2">
        <v>-124.90833333333333</v>
      </c>
      <c r="D3083" s="149" t="s">
        <v>3932</v>
      </c>
      <c r="E3083" s="2" t="s">
        <v>6178</v>
      </c>
      <c r="F3083" s="2" t="s">
        <v>6178</v>
      </c>
      <c r="G3083" s="2" t="s">
        <v>6178</v>
      </c>
      <c r="H3083" s="2" t="s">
        <v>6178</v>
      </c>
      <c r="I3083" s="2" t="s">
        <v>6178</v>
      </c>
      <c r="J3083" s="2" t="s">
        <v>6178</v>
      </c>
      <c r="K3083" s="2" t="s">
        <v>6178</v>
      </c>
      <c r="L3083" s="2" t="s">
        <v>6178</v>
      </c>
      <c r="M3083" s="2" t="s">
        <v>6178</v>
      </c>
      <c r="N3083" s="2" t="s">
        <v>6178</v>
      </c>
    </row>
    <row r="3084" spans="1:14" ht="11.25">
      <c r="A3084" s="1" t="s">
        <v>1165</v>
      </c>
      <c r="B3084" s="2">
        <v>-34.265299999999996</v>
      </c>
      <c r="C3084" s="2">
        <v>-116.14030000000001</v>
      </c>
      <c r="D3084" s="149" t="s">
        <v>1166</v>
      </c>
      <c r="E3084" s="2" t="s">
        <v>1739</v>
      </c>
      <c r="F3084" s="2" t="s">
        <v>1204</v>
      </c>
      <c r="G3084" s="2" t="s">
        <v>1205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4">
        <v>0</v>
      </c>
    </row>
    <row r="3085" spans="1:14" ht="11.25">
      <c r="A3085" s="1" t="s">
        <v>1167</v>
      </c>
      <c r="B3085" s="2">
        <v>-12.616683333333334</v>
      </c>
      <c r="C3085" s="2">
        <v>-131.05001666666666</v>
      </c>
      <c r="D3085" s="149" t="s">
        <v>1168</v>
      </c>
      <c r="E3085" s="2" t="s">
        <v>6178</v>
      </c>
      <c r="F3085" s="2" t="s">
        <v>6178</v>
      </c>
      <c r="G3085" s="2" t="s">
        <v>6178</v>
      </c>
      <c r="H3085" s="2" t="s">
        <v>6178</v>
      </c>
      <c r="I3085" s="2" t="s">
        <v>6178</v>
      </c>
      <c r="J3085" s="2" t="s">
        <v>6178</v>
      </c>
      <c r="K3085" s="2" t="s">
        <v>6178</v>
      </c>
      <c r="L3085" s="2" t="s">
        <v>6178</v>
      </c>
      <c r="M3085" s="2" t="s">
        <v>6178</v>
      </c>
      <c r="N3085" s="4" t="s">
        <v>6178</v>
      </c>
    </row>
    <row r="3086" spans="1:14" ht="11.25">
      <c r="A3086" s="1" t="s">
        <v>1169</v>
      </c>
      <c r="B3086" s="2">
        <v>-26.808349999999997</v>
      </c>
      <c r="C3086" s="2">
        <v>-150.17501666666666</v>
      </c>
      <c r="D3086" s="149" t="s">
        <v>1170</v>
      </c>
      <c r="E3086" s="2" t="s">
        <v>6178</v>
      </c>
      <c r="F3086" s="2" t="s">
        <v>6178</v>
      </c>
      <c r="G3086" s="2" t="s">
        <v>6178</v>
      </c>
      <c r="H3086" s="2" t="s">
        <v>6178</v>
      </c>
      <c r="I3086" s="2" t="s">
        <v>6178</v>
      </c>
      <c r="J3086" s="2" t="s">
        <v>6178</v>
      </c>
      <c r="K3086" s="2" t="s">
        <v>6178</v>
      </c>
      <c r="L3086" s="2" t="s">
        <v>6178</v>
      </c>
      <c r="M3086" s="2" t="s">
        <v>6178</v>
      </c>
      <c r="N3086" s="4" t="s">
        <v>6178</v>
      </c>
    </row>
    <row r="3087" spans="1:14" ht="11.25">
      <c r="A3087" s="1" t="s">
        <v>1171</v>
      </c>
      <c r="B3087" s="2">
        <v>-41.5453</v>
      </c>
      <c r="C3087" s="2">
        <v>-147.21418333333335</v>
      </c>
      <c r="D3087" s="149" t="s">
        <v>4568</v>
      </c>
      <c r="E3087" s="2" t="s">
        <v>1740</v>
      </c>
      <c r="F3087" s="2" t="s">
        <v>1207</v>
      </c>
      <c r="G3087" s="2" t="s">
        <v>1611</v>
      </c>
      <c r="H3087" s="2" t="s">
        <v>1206</v>
      </c>
      <c r="I3087" s="2" t="s">
        <v>1612</v>
      </c>
      <c r="K3087" s="2">
        <v>0</v>
      </c>
      <c r="L3087" s="2">
        <v>0</v>
      </c>
      <c r="M3087" s="2">
        <v>0</v>
      </c>
      <c r="N3087" s="4" t="s">
        <v>7387</v>
      </c>
    </row>
    <row r="3088" spans="1:14" ht="11.25">
      <c r="A3088" s="1" t="s">
        <v>4569</v>
      </c>
      <c r="B3088" s="2">
        <v>-37.97585</v>
      </c>
      <c r="C3088" s="2">
        <v>-145.10223333333334</v>
      </c>
      <c r="D3088" s="149" t="s">
        <v>4570</v>
      </c>
      <c r="E3088" s="2" t="s">
        <v>410</v>
      </c>
      <c r="F3088" s="2" t="s">
        <v>1613</v>
      </c>
      <c r="G3088" s="2" t="s">
        <v>7617</v>
      </c>
      <c r="H3088" s="2" t="s">
        <v>5225</v>
      </c>
      <c r="I3088" s="2" t="s">
        <v>6459</v>
      </c>
      <c r="J3088" s="2" t="s">
        <v>5224</v>
      </c>
      <c r="K3088" s="2" t="s">
        <v>5226</v>
      </c>
      <c r="L3088" s="2" t="s">
        <v>6458</v>
      </c>
      <c r="M3088" s="2" t="s">
        <v>5227</v>
      </c>
      <c r="N3088" s="4" t="s">
        <v>6460</v>
      </c>
    </row>
    <row r="3089" spans="1:14" ht="11.25">
      <c r="A3089" s="1" t="s">
        <v>4571</v>
      </c>
      <c r="B3089" s="2">
        <v>-28.705299999999998</v>
      </c>
      <c r="C3089" s="2">
        <v>-121.89056666666667</v>
      </c>
      <c r="D3089" s="149" t="s">
        <v>4572</v>
      </c>
      <c r="E3089" s="2" t="s">
        <v>6178</v>
      </c>
      <c r="F3089" s="2" t="s">
        <v>6178</v>
      </c>
      <c r="G3089" s="2" t="s">
        <v>6178</v>
      </c>
      <c r="H3089" s="2" t="s">
        <v>6178</v>
      </c>
      <c r="I3089" s="2" t="s">
        <v>6178</v>
      </c>
      <c r="J3089" s="2" t="s">
        <v>6178</v>
      </c>
      <c r="K3089" s="2" t="s">
        <v>6178</v>
      </c>
      <c r="L3089" s="2" t="s">
        <v>6178</v>
      </c>
      <c r="M3089" s="2" t="s">
        <v>6178</v>
      </c>
      <c r="N3089" s="4" t="s">
        <v>6178</v>
      </c>
    </row>
    <row r="3090" spans="1:14" ht="11.25">
      <c r="A3090" s="1" t="s">
        <v>6367</v>
      </c>
      <c r="B3090" s="2">
        <v>-37.67335</v>
      </c>
      <c r="C3090" s="2">
        <v>-144.84335000000002</v>
      </c>
      <c r="D3090" s="149" t="s">
        <v>4573</v>
      </c>
      <c r="E3090" s="2" t="s">
        <v>1741</v>
      </c>
      <c r="F3090" s="2" t="s">
        <v>6461</v>
      </c>
      <c r="G3090" s="2" t="s">
        <v>6463</v>
      </c>
      <c r="H3090" s="2" t="s">
        <v>6462</v>
      </c>
      <c r="I3090" s="2" t="s">
        <v>6464</v>
      </c>
      <c r="J3090" s="2">
        <v>0</v>
      </c>
      <c r="K3090" s="2">
        <v>0</v>
      </c>
      <c r="L3090" s="2">
        <v>0</v>
      </c>
      <c r="M3090" s="2">
        <v>0</v>
      </c>
      <c r="N3090" s="4">
        <v>0</v>
      </c>
    </row>
    <row r="3091" spans="1:14" ht="11.25">
      <c r="A3091" s="1" t="s">
        <v>4574</v>
      </c>
      <c r="B3091" s="2">
        <v>-22.802516666666666</v>
      </c>
      <c r="C3091" s="2">
        <v>-148.70473333333334</v>
      </c>
      <c r="D3091" s="149" t="s">
        <v>4575</v>
      </c>
      <c r="E3091" s="2" t="s">
        <v>6178</v>
      </c>
      <c r="F3091" s="2" t="s">
        <v>6178</v>
      </c>
      <c r="G3091" s="2" t="s">
        <v>6178</v>
      </c>
      <c r="H3091" s="2" t="s">
        <v>6178</v>
      </c>
      <c r="I3091" s="2" t="s">
        <v>6178</v>
      </c>
      <c r="J3091" s="2" t="s">
        <v>6178</v>
      </c>
      <c r="K3091" s="2" t="s">
        <v>6178</v>
      </c>
      <c r="L3091" s="2" t="s">
        <v>6178</v>
      </c>
      <c r="M3091" s="2" t="s">
        <v>6178</v>
      </c>
      <c r="N3091" s="4" t="s">
        <v>6178</v>
      </c>
    </row>
    <row r="3092" spans="1:14" ht="11.25">
      <c r="A3092" s="1" t="s">
        <v>4576</v>
      </c>
      <c r="B3092" s="2">
        <v>-32.70335</v>
      </c>
      <c r="C3092" s="2">
        <v>-151.48835000000003</v>
      </c>
      <c r="D3092" s="149" t="s">
        <v>4577</v>
      </c>
      <c r="E3092" s="2" t="s">
        <v>6178</v>
      </c>
      <c r="F3092" s="2" t="s">
        <v>6178</v>
      </c>
      <c r="G3092" s="2" t="s">
        <v>6178</v>
      </c>
      <c r="H3092" s="2" t="s">
        <v>6178</v>
      </c>
      <c r="I3092" s="2" t="s">
        <v>6178</v>
      </c>
      <c r="J3092" s="2" t="s">
        <v>6178</v>
      </c>
      <c r="K3092" s="2" t="s">
        <v>6178</v>
      </c>
      <c r="L3092" s="2" t="s">
        <v>6178</v>
      </c>
      <c r="M3092" s="2" t="s">
        <v>6178</v>
      </c>
      <c r="N3092" s="4" t="s">
        <v>6178</v>
      </c>
    </row>
    <row r="3093" spans="1:14" ht="11.25">
      <c r="A3093" s="1" t="s">
        <v>4578</v>
      </c>
      <c r="B3093" s="2">
        <v>-27.2864</v>
      </c>
      <c r="C3093" s="2">
        <v>-120.55473333333335</v>
      </c>
      <c r="D3093" s="149" t="s">
        <v>4579</v>
      </c>
      <c r="E3093" s="2" t="s">
        <v>6178</v>
      </c>
      <c r="F3093" s="2" t="s">
        <v>6178</v>
      </c>
      <c r="G3093" s="2" t="s">
        <v>6178</v>
      </c>
      <c r="H3093" s="2" t="s">
        <v>6178</v>
      </c>
      <c r="I3093" s="2" t="s">
        <v>6178</v>
      </c>
      <c r="J3093" s="2" t="s">
        <v>6178</v>
      </c>
      <c r="K3093" s="2" t="s">
        <v>6178</v>
      </c>
      <c r="L3093" s="2" t="s">
        <v>6178</v>
      </c>
      <c r="M3093" s="2" t="s">
        <v>6178</v>
      </c>
      <c r="N3093" s="4" t="s">
        <v>6178</v>
      </c>
    </row>
    <row r="3094" spans="1:14" ht="11.25">
      <c r="A3094" s="1" t="s">
        <v>4580</v>
      </c>
      <c r="B3094" s="2">
        <v>-36.888349999999996</v>
      </c>
      <c r="C3094" s="2">
        <v>-145.18418333333335</v>
      </c>
      <c r="D3094" s="149" t="s">
        <v>4581</v>
      </c>
      <c r="E3094" s="2" t="s">
        <v>7470</v>
      </c>
      <c r="F3094" s="2" t="s">
        <v>6465</v>
      </c>
      <c r="G3094" s="2" t="s">
        <v>6467</v>
      </c>
      <c r="H3094" s="2" t="s">
        <v>6466</v>
      </c>
      <c r="I3094" s="2" t="s">
        <v>6468</v>
      </c>
      <c r="K3094" s="2">
        <v>0</v>
      </c>
      <c r="L3094" s="2">
        <v>0</v>
      </c>
      <c r="M3094" s="2">
        <v>0</v>
      </c>
      <c r="N3094" s="4">
        <v>0</v>
      </c>
    </row>
    <row r="3095" spans="1:14" ht="11.25">
      <c r="A3095" s="1" t="s">
        <v>4582</v>
      </c>
      <c r="B3095" s="2">
        <v>-24.816683333333337</v>
      </c>
      <c r="C3095" s="2">
        <v>-140.53334999999998</v>
      </c>
      <c r="D3095" s="149" t="s">
        <v>4583</v>
      </c>
      <c r="E3095" s="2" t="s">
        <v>6178</v>
      </c>
      <c r="F3095" s="2" t="s">
        <v>6178</v>
      </c>
      <c r="G3095" s="2" t="s">
        <v>6178</v>
      </c>
      <c r="H3095" s="2" t="s">
        <v>6178</v>
      </c>
      <c r="I3095" s="2" t="s">
        <v>6178</v>
      </c>
      <c r="J3095" s="2" t="s">
        <v>6178</v>
      </c>
      <c r="K3095" s="2" t="s">
        <v>6178</v>
      </c>
      <c r="L3095" s="2" t="s">
        <v>6178</v>
      </c>
      <c r="M3095" s="2" t="s">
        <v>6178</v>
      </c>
      <c r="N3095" s="4" t="s">
        <v>6178</v>
      </c>
    </row>
    <row r="3096" spans="1:7" ht="11.25">
      <c r="A3096" s="1" t="s">
        <v>3969</v>
      </c>
      <c r="B3096" s="2">
        <v>-17.516666666666666</v>
      </c>
      <c r="C3096" s="2">
        <v>-126</v>
      </c>
      <c r="D3096" s="149" t="s">
        <v>7682</v>
      </c>
      <c r="E3096" s="2">
        <v>850</v>
      </c>
      <c r="F3096" s="2" t="s">
        <v>1305</v>
      </c>
      <c r="G3096" s="2" t="s">
        <v>1306</v>
      </c>
    </row>
    <row r="3097" spans="1:14" ht="11.25">
      <c r="A3097" s="1" t="s">
        <v>4584</v>
      </c>
      <c r="B3097" s="2">
        <v>-25.358349999999998</v>
      </c>
      <c r="C3097" s="2">
        <v>-141.43335</v>
      </c>
      <c r="D3097" s="149" t="s">
        <v>4585</v>
      </c>
      <c r="E3097" s="2" t="s">
        <v>6178</v>
      </c>
      <c r="F3097" s="2" t="s">
        <v>6178</v>
      </c>
      <c r="G3097" s="2" t="s">
        <v>6178</v>
      </c>
      <c r="H3097" s="2" t="s">
        <v>6178</v>
      </c>
      <c r="I3097" s="2" t="s">
        <v>6178</v>
      </c>
      <c r="J3097" s="2" t="s">
        <v>6178</v>
      </c>
      <c r="K3097" s="2" t="s">
        <v>6178</v>
      </c>
      <c r="L3097" s="2" t="s">
        <v>6178</v>
      </c>
      <c r="M3097" s="2" t="s">
        <v>6178</v>
      </c>
      <c r="N3097" s="4" t="s">
        <v>6178</v>
      </c>
    </row>
    <row r="3098" spans="1:14" ht="11.25">
      <c r="A3098" s="1" t="s">
        <v>4586</v>
      </c>
      <c r="B3098" s="2">
        <v>-28.116133333333337</v>
      </c>
      <c r="C3098" s="2">
        <v>-117.84168333333334</v>
      </c>
      <c r="D3098" s="149" t="s">
        <v>4587</v>
      </c>
      <c r="E3098" s="2" t="s">
        <v>7290</v>
      </c>
      <c r="F3098" s="2" t="s">
        <v>6469</v>
      </c>
      <c r="G3098" s="2" t="s">
        <v>6471</v>
      </c>
      <c r="H3098" s="2" t="s">
        <v>6470</v>
      </c>
      <c r="I3098" s="2" t="s">
        <v>6472</v>
      </c>
      <c r="J3098" s="2">
        <v>0</v>
      </c>
      <c r="K3098" s="2">
        <v>0</v>
      </c>
      <c r="L3098" s="2">
        <v>0</v>
      </c>
      <c r="M3098" s="2">
        <v>0</v>
      </c>
      <c r="N3098" s="4">
        <v>0</v>
      </c>
    </row>
    <row r="3099" spans="1:14" ht="11.25">
      <c r="A3099" s="1" t="s">
        <v>4588</v>
      </c>
      <c r="B3099" s="2">
        <v>-25.25001666666667</v>
      </c>
      <c r="C3099" s="2">
        <v>-140.98335</v>
      </c>
      <c r="D3099" s="149" t="s">
        <v>7683</v>
      </c>
      <c r="E3099" s="2">
        <v>1300</v>
      </c>
      <c r="F3099" s="2" t="s">
        <v>7684</v>
      </c>
      <c r="G3099" s="2" t="s">
        <v>7685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</row>
    <row r="3100" spans="1:14" ht="11.25">
      <c r="A3100" s="1" t="s">
        <v>4588</v>
      </c>
      <c r="B3100" s="2">
        <v>-25.25001666666667</v>
      </c>
      <c r="C3100" s="2">
        <v>-140.98335</v>
      </c>
      <c r="D3100" s="149" t="s">
        <v>4589</v>
      </c>
      <c r="E3100" s="2" t="s">
        <v>6178</v>
      </c>
      <c r="F3100" s="2" t="s">
        <v>6178</v>
      </c>
      <c r="G3100" s="2" t="s">
        <v>6178</v>
      </c>
      <c r="H3100" s="2" t="s">
        <v>6178</v>
      </c>
      <c r="I3100" s="2" t="s">
        <v>6178</v>
      </c>
      <c r="J3100" s="2" t="s">
        <v>6178</v>
      </c>
      <c r="K3100" s="2" t="s">
        <v>6178</v>
      </c>
      <c r="L3100" s="2" t="s">
        <v>6178</v>
      </c>
      <c r="M3100" s="2" t="s">
        <v>6178</v>
      </c>
      <c r="N3100" s="4" t="s">
        <v>6178</v>
      </c>
    </row>
    <row r="3101" spans="1:14" ht="11.25">
      <c r="A3101" s="1" t="s">
        <v>4590</v>
      </c>
      <c r="B3101" s="2">
        <v>-29.498900000000003</v>
      </c>
      <c r="C3101" s="2">
        <v>-149.84473333333335</v>
      </c>
      <c r="D3101" s="149" t="s">
        <v>4322</v>
      </c>
      <c r="E3101" s="2" t="s">
        <v>2930</v>
      </c>
      <c r="F3101" s="2" t="s">
        <v>6473</v>
      </c>
      <c r="G3101" s="2" t="s">
        <v>6475</v>
      </c>
      <c r="H3101" s="2" t="s">
        <v>6474</v>
      </c>
      <c r="I3101" s="2" t="s">
        <v>6476</v>
      </c>
      <c r="J3101" s="2">
        <v>0</v>
      </c>
      <c r="K3101" s="2">
        <v>0</v>
      </c>
      <c r="L3101" s="2">
        <v>0</v>
      </c>
      <c r="M3101" s="2">
        <v>0</v>
      </c>
      <c r="N3101" s="4">
        <v>0</v>
      </c>
    </row>
    <row r="3102" spans="1:14" ht="11.25">
      <c r="A3102" s="1" t="s">
        <v>4323</v>
      </c>
      <c r="B3102" s="2">
        <v>-24.611683333333335</v>
      </c>
      <c r="C3102" s="2">
        <v>-149.9950166666667</v>
      </c>
      <c r="D3102" s="149" t="s">
        <v>2544</v>
      </c>
      <c r="E3102" s="2" t="s">
        <v>6178</v>
      </c>
      <c r="F3102" s="2" t="s">
        <v>6178</v>
      </c>
      <c r="G3102" s="2" t="s">
        <v>6178</v>
      </c>
      <c r="H3102" s="2" t="s">
        <v>6178</v>
      </c>
      <c r="I3102" s="2" t="s">
        <v>6178</v>
      </c>
      <c r="J3102" s="2" t="s">
        <v>6178</v>
      </c>
      <c r="K3102" s="2" t="s">
        <v>6178</v>
      </c>
      <c r="L3102" s="2" t="s">
        <v>6178</v>
      </c>
      <c r="M3102" s="2" t="s">
        <v>6178</v>
      </c>
      <c r="N3102" s="4" t="s">
        <v>6178</v>
      </c>
    </row>
    <row r="3103" spans="1:14" ht="11.25">
      <c r="A3103" s="1" t="s">
        <v>2545</v>
      </c>
      <c r="B3103" s="2">
        <v>-32.843066666666665</v>
      </c>
      <c r="C3103" s="2">
        <v>-135.14446666666666</v>
      </c>
      <c r="D3103" s="149" t="s">
        <v>4816</v>
      </c>
      <c r="E3103" s="2" t="s">
        <v>6178</v>
      </c>
      <c r="F3103" s="2" t="s">
        <v>6178</v>
      </c>
      <c r="G3103" s="2" t="s">
        <v>6178</v>
      </c>
      <c r="H3103" s="2" t="s">
        <v>6178</v>
      </c>
      <c r="I3103" s="2" t="s">
        <v>6178</v>
      </c>
      <c r="J3103" s="2" t="s">
        <v>6178</v>
      </c>
      <c r="K3103" s="2" t="s">
        <v>6178</v>
      </c>
      <c r="L3103" s="2" t="s">
        <v>6178</v>
      </c>
      <c r="M3103" s="2" t="s">
        <v>6178</v>
      </c>
      <c r="N3103" s="4" t="s">
        <v>6178</v>
      </c>
    </row>
    <row r="3104" spans="1:14" ht="11.25">
      <c r="A3104" s="1" t="s">
        <v>4817</v>
      </c>
      <c r="B3104" s="2">
        <v>-37.93223333333333</v>
      </c>
      <c r="C3104" s="2">
        <v>-144.75335</v>
      </c>
      <c r="D3104" s="149" t="s">
        <v>4818</v>
      </c>
      <c r="E3104" s="2" t="s">
        <v>622</v>
      </c>
      <c r="F3104" s="2" t="s">
        <v>6477</v>
      </c>
      <c r="G3104" s="2" t="s">
        <v>6479</v>
      </c>
      <c r="H3104" s="2" t="s">
        <v>6478</v>
      </c>
      <c r="I3104" s="2" t="s">
        <v>6480</v>
      </c>
      <c r="J3104" s="2">
        <v>0</v>
      </c>
      <c r="K3104" s="2">
        <v>0</v>
      </c>
      <c r="L3104" s="2">
        <v>0</v>
      </c>
      <c r="M3104" s="2">
        <v>0</v>
      </c>
      <c r="N3104" s="4">
        <v>0</v>
      </c>
    </row>
    <row r="3105" spans="1:14" ht="11.25">
      <c r="A3105" s="1" t="s">
        <v>4819</v>
      </c>
      <c r="B3105" s="2">
        <v>-22.057800000000004</v>
      </c>
      <c r="C3105" s="2">
        <v>-148.0775166666667</v>
      </c>
      <c r="D3105" s="149" t="s">
        <v>5566</v>
      </c>
      <c r="E3105" s="2" t="s">
        <v>7291</v>
      </c>
      <c r="F3105" s="2" t="s">
        <v>6481</v>
      </c>
      <c r="G3105" s="2" t="s">
        <v>6482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4">
        <v>0</v>
      </c>
    </row>
    <row r="3106" spans="1:14" ht="11.25">
      <c r="A3106" s="1" t="s">
        <v>5567</v>
      </c>
      <c r="B3106" s="2">
        <v>-29.6628</v>
      </c>
      <c r="C3106" s="2">
        <v>-138.06585</v>
      </c>
      <c r="D3106" s="149" t="s">
        <v>5568</v>
      </c>
      <c r="E3106" s="2" t="s">
        <v>6178</v>
      </c>
      <c r="F3106" s="2" t="s">
        <v>6178</v>
      </c>
      <c r="G3106" s="2" t="s">
        <v>6178</v>
      </c>
      <c r="H3106" s="2" t="s">
        <v>6178</v>
      </c>
      <c r="I3106" s="2" t="s">
        <v>6178</v>
      </c>
      <c r="J3106" s="2" t="s">
        <v>6178</v>
      </c>
      <c r="K3106" s="2" t="s">
        <v>6178</v>
      </c>
      <c r="L3106" s="2" t="s">
        <v>6178</v>
      </c>
      <c r="M3106" s="2" t="s">
        <v>6178</v>
      </c>
      <c r="N3106" s="4" t="s">
        <v>6178</v>
      </c>
    </row>
    <row r="3107" spans="1:14" ht="11.25">
      <c r="A3107" s="1" t="s">
        <v>5569</v>
      </c>
      <c r="B3107" s="2">
        <v>-29.201400000000003</v>
      </c>
      <c r="C3107" s="2">
        <v>-116.02196666666667</v>
      </c>
      <c r="D3107" s="149" t="s">
        <v>5570</v>
      </c>
      <c r="E3107" s="2" t="s">
        <v>6178</v>
      </c>
      <c r="F3107" s="2" t="s">
        <v>6178</v>
      </c>
      <c r="G3107" s="2" t="s">
        <v>6178</v>
      </c>
      <c r="H3107" s="2" t="s">
        <v>6178</v>
      </c>
      <c r="I3107" s="2" t="s">
        <v>6178</v>
      </c>
      <c r="J3107" s="2" t="s">
        <v>6178</v>
      </c>
      <c r="K3107" s="2" t="s">
        <v>6178</v>
      </c>
      <c r="L3107" s="2" t="s">
        <v>6178</v>
      </c>
      <c r="M3107" s="2" t="s">
        <v>6178</v>
      </c>
      <c r="N3107" s="4" t="s">
        <v>6178</v>
      </c>
    </row>
    <row r="3108" spans="1:14" ht="11.25">
      <c r="A3108" s="1" t="s">
        <v>6407</v>
      </c>
      <c r="B3108" s="2">
        <v>-35.8978</v>
      </c>
      <c r="C3108" s="2">
        <v>-150.14446666666666</v>
      </c>
      <c r="D3108" s="149" t="s">
        <v>6952</v>
      </c>
      <c r="E3108" s="2" t="s">
        <v>622</v>
      </c>
      <c r="F3108" s="2" t="s">
        <v>6483</v>
      </c>
      <c r="G3108" s="2" t="s">
        <v>6485</v>
      </c>
      <c r="H3108" s="2" t="s">
        <v>6484</v>
      </c>
      <c r="I3108" s="2" t="s">
        <v>6486</v>
      </c>
      <c r="K3108" s="2">
        <v>0</v>
      </c>
      <c r="L3108" s="2">
        <v>0</v>
      </c>
      <c r="M3108" s="2">
        <v>0</v>
      </c>
      <c r="N3108" s="4">
        <v>0</v>
      </c>
    </row>
    <row r="3109" spans="1:14" ht="11.25">
      <c r="A3109" s="1" t="s">
        <v>6953</v>
      </c>
      <c r="B3109" s="2">
        <v>-16.97835</v>
      </c>
      <c r="C3109" s="2">
        <v>-130.55473333333333</v>
      </c>
      <c r="D3109" s="149" t="s">
        <v>6954</v>
      </c>
      <c r="E3109" s="2" t="s">
        <v>6178</v>
      </c>
      <c r="F3109" s="2" t="s">
        <v>6178</v>
      </c>
      <c r="G3109" s="2" t="s">
        <v>6178</v>
      </c>
      <c r="H3109" s="2" t="s">
        <v>6178</v>
      </c>
      <c r="I3109" s="2" t="s">
        <v>6178</v>
      </c>
      <c r="J3109" s="2" t="s">
        <v>6178</v>
      </c>
      <c r="K3109" s="2" t="s">
        <v>6178</v>
      </c>
      <c r="L3109" s="2" t="s">
        <v>6178</v>
      </c>
      <c r="M3109" s="2" t="s">
        <v>6178</v>
      </c>
      <c r="N3109" s="4" t="s">
        <v>6178</v>
      </c>
    </row>
    <row r="3110" spans="1:14" ht="11.25">
      <c r="A3110" s="1" t="s">
        <v>6955</v>
      </c>
      <c r="B3110" s="2">
        <v>-22.583350000000003</v>
      </c>
      <c r="C3110" s="2">
        <v>-144.53334999999998</v>
      </c>
      <c r="D3110" s="149" t="s">
        <v>6956</v>
      </c>
      <c r="E3110" s="2" t="s">
        <v>6178</v>
      </c>
      <c r="F3110" s="2" t="s">
        <v>6178</v>
      </c>
      <c r="G3110" s="2" t="s">
        <v>6178</v>
      </c>
      <c r="H3110" s="2" t="s">
        <v>6178</v>
      </c>
      <c r="I3110" s="2" t="s">
        <v>6178</v>
      </c>
      <c r="J3110" s="2" t="s">
        <v>6178</v>
      </c>
      <c r="K3110" s="2" t="s">
        <v>6178</v>
      </c>
      <c r="L3110" s="2" t="s">
        <v>6178</v>
      </c>
      <c r="M3110" s="2" t="s">
        <v>6178</v>
      </c>
      <c r="N3110" s="4" t="s">
        <v>6178</v>
      </c>
    </row>
    <row r="3111" spans="1:14" ht="11.25">
      <c r="A3111" s="1" t="s">
        <v>6957</v>
      </c>
      <c r="B3111" s="2">
        <v>-37.74556666666666</v>
      </c>
      <c r="C3111" s="2">
        <v>-140.7853</v>
      </c>
      <c r="D3111" s="149" t="s">
        <v>6958</v>
      </c>
      <c r="E3111" s="2" t="s">
        <v>3672</v>
      </c>
      <c r="F3111" s="2" t="s">
        <v>6487</v>
      </c>
      <c r="G3111" s="2" t="s">
        <v>3917</v>
      </c>
      <c r="H3111" s="2" t="s">
        <v>3916</v>
      </c>
      <c r="I3111" s="2" t="s">
        <v>3919</v>
      </c>
      <c r="J3111" s="2" t="s">
        <v>1790</v>
      </c>
      <c r="K3111" s="2" t="s">
        <v>3918</v>
      </c>
      <c r="M3111" s="2">
        <v>0</v>
      </c>
      <c r="N3111" s="4">
        <v>0</v>
      </c>
    </row>
    <row r="3112" spans="1:14" ht="11.25">
      <c r="A3112" s="1" t="s">
        <v>353</v>
      </c>
      <c r="B3112" s="2">
        <v>-16.66251666666667</v>
      </c>
      <c r="C3112" s="2">
        <v>-139.17806666666667</v>
      </c>
      <c r="D3112" s="149" t="s">
        <v>354</v>
      </c>
      <c r="E3112" s="2" t="s">
        <v>622</v>
      </c>
      <c r="F3112" s="2" t="s">
        <v>3920</v>
      </c>
      <c r="G3112" s="2" t="s">
        <v>3922</v>
      </c>
      <c r="H3112" s="2" t="s">
        <v>3921</v>
      </c>
      <c r="I3112" s="2" t="s">
        <v>3923</v>
      </c>
      <c r="K3112" s="2">
        <v>0</v>
      </c>
      <c r="L3112" s="2">
        <v>0</v>
      </c>
      <c r="M3112" s="2">
        <v>0</v>
      </c>
      <c r="N3112" s="4">
        <v>0</v>
      </c>
    </row>
    <row r="3113" spans="1:14" ht="11.25">
      <c r="A3113" s="1" t="s">
        <v>355</v>
      </c>
      <c r="B3113" s="2">
        <v>-24.88585</v>
      </c>
      <c r="C3113" s="2">
        <v>-151.1003</v>
      </c>
      <c r="D3113" s="149" t="s">
        <v>356</v>
      </c>
      <c r="E3113" s="2" t="s">
        <v>6178</v>
      </c>
      <c r="F3113" s="2" t="s">
        <v>6178</v>
      </c>
      <c r="G3113" s="2" t="s">
        <v>6178</v>
      </c>
      <c r="H3113" s="2" t="s">
        <v>6178</v>
      </c>
      <c r="I3113" s="2" t="s">
        <v>6178</v>
      </c>
      <c r="J3113" s="2" t="s">
        <v>6178</v>
      </c>
      <c r="K3113" s="2" t="s">
        <v>6178</v>
      </c>
      <c r="L3113" s="2" t="s">
        <v>6178</v>
      </c>
      <c r="M3113" s="2" t="s">
        <v>6178</v>
      </c>
      <c r="N3113" s="4" t="s">
        <v>6178</v>
      </c>
    </row>
    <row r="3114" spans="1:14" ht="11.25">
      <c r="A3114" s="1" t="s">
        <v>7675</v>
      </c>
      <c r="B3114" s="2">
        <v>-16.433333333333334</v>
      </c>
      <c r="C3114" s="2">
        <v>-126.1</v>
      </c>
      <c r="D3114" s="149" t="s">
        <v>7676</v>
      </c>
      <c r="E3114" s="2">
        <v>1750</v>
      </c>
      <c r="F3114" s="2" t="s">
        <v>7677</v>
      </c>
      <c r="G3114" s="2" t="s">
        <v>7678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</row>
    <row r="3115" spans="1:14" ht="11.25">
      <c r="A3115" s="1" t="s">
        <v>357</v>
      </c>
      <c r="B3115" s="2">
        <v>-9.916683333333333</v>
      </c>
      <c r="C3115" s="2">
        <v>-144.05501666666666</v>
      </c>
      <c r="D3115" s="149" t="s">
        <v>358</v>
      </c>
      <c r="E3115" s="2" t="s">
        <v>6178</v>
      </c>
      <c r="F3115" s="2" t="s">
        <v>6178</v>
      </c>
      <c r="G3115" s="2" t="s">
        <v>6178</v>
      </c>
      <c r="H3115" s="2" t="s">
        <v>6178</v>
      </c>
      <c r="I3115" s="2" t="s">
        <v>6178</v>
      </c>
      <c r="J3115" s="2" t="s">
        <v>6178</v>
      </c>
      <c r="K3115" s="2" t="s">
        <v>6178</v>
      </c>
      <c r="L3115" s="2" t="s">
        <v>6178</v>
      </c>
      <c r="M3115" s="2" t="s">
        <v>6178</v>
      </c>
      <c r="N3115" s="4" t="s">
        <v>6178</v>
      </c>
    </row>
    <row r="3116" spans="1:14" ht="11.25">
      <c r="A3116" s="1" t="s">
        <v>359</v>
      </c>
      <c r="B3116" s="2">
        <v>-32.50835000000001</v>
      </c>
      <c r="C3116" s="2">
        <v>-115.84168333333334</v>
      </c>
      <c r="D3116" s="149" t="s">
        <v>360</v>
      </c>
      <c r="E3116" s="2" t="s">
        <v>6178</v>
      </c>
      <c r="F3116" s="2" t="s">
        <v>6178</v>
      </c>
      <c r="G3116" s="2" t="s">
        <v>6178</v>
      </c>
      <c r="H3116" s="2" t="s">
        <v>6178</v>
      </c>
      <c r="I3116" s="2" t="s">
        <v>6178</v>
      </c>
      <c r="J3116" s="2" t="s">
        <v>6178</v>
      </c>
      <c r="K3116" s="2" t="s">
        <v>6178</v>
      </c>
      <c r="L3116" s="2" t="s">
        <v>6178</v>
      </c>
      <c r="M3116" s="2" t="s">
        <v>6178</v>
      </c>
      <c r="N3116" s="4" t="s">
        <v>6178</v>
      </c>
    </row>
    <row r="3117" spans="1:14" ht="11.25">
      <c r="A3117" s="1" t="s">
        <v>361</v>
      </c>
      <c r="B3117" s="2">
        <v>-28.4753</v>
      </c>
      <c r="C3117" s="2">
        <v>-115.51751666666665</v>
      </c>
      <c r="D3117" s="149" t="s">
        <v>362</v>
      </c>
      <c r="E3117" s="2" t="s">
        <v>6178</v>
      </c>
      <c r="F3117" s="2" t="s">
        <v>6178</v>
      </c>
      <c r="G3117" s="2" t="s">
        <v>6178</v>
      </c>
      <c r="H3117" s="2" t="s">
        <v>6178</v>
      </c>
      <c r="I3117" s="2" t="s">
        <v>6178</v>
      </c>
      <c r="J3117" s="2" t="s">
        <v>6178</v>
      </c>
      <c r="K3117" s="2" t="s">
        <v>6178</v>
      </c>
      <c r="L3117" s="2" t="s">
        <v>6178</v>
      </c>
      <c r="M3117" s="2" t="s">
        <v>6178</v>
      </c>
      <c r="N3117" s="4" t="s">
        <v>6178</v>
      </c>
    </row>
    <row r="3118" spans="1:14" ht="11.25">
      <c r="A3118" s="1" t="s">
        <v>363</v>
      </c>
      <c r="B3118" s="2">
        <v>-25.51335</v>
      </c>
      <c r="C3118" s="2">
        <v>-152.71501666666668</v>
      </c>
      <c r="D3118" s="149" t="s">
        <v>364</v>
      </c>
      <c r="E3118" s="2" t="s">
        <v>7292</v>
      </c>
      <c r="F3118" s="2" t="s">
        <v>3924</v>
      </c>
      <c r="G3118" s="2" t="s">
        <v>5236</v>
      </c>
      <c r="H3118" s="2" t="s">
        <v>5235</v>
      </c>
      <c r="I3118" s="2" t="s">
        <v>5237</v>
      </c>
      <c r="K3118" s="2">
        <v>0</v>
      </c>
      <c r="L3118" s="2">
        <v>0</v>
      </c>
      <c r="M3118" s="2">
        <v>0</v>
      </c>
      <c r="N3118" s="4">
        <v>0</v>
      </c>
    </row>
    <row r="3119" spans="1:7" ht="11.25">
      <c r="A3119" s="1" t="s">
        <v>6029</v>
      </c>
      <c r="B3119" s="2">
        <v>-18.116666666666667</v>
      </c>
      <c r="C3119" s="2">
        <v>-124.28333333333333</v>
      </c>
      <c r="D3119" s="149" t="s">
        <v>7667</v>
      </c>
      <c r="E3119" s="2">
        <v>50</v>
      </c>
      <c r="F3119" s="2" t="s">
        <v>7668</v>
      </c>
      <c r="G3119" s="2" t="s">
        <v>7669</v>
      </c>
    </row>
    <row r="3120" spans="1:14" ht="11.25">
      <c r="A3120" s="1" t="s">
        <v>15</v>
      </c>
      <c r="B3120" s="2">
        <v>-26.56335</v>
      </c>
      <c r="C3120" s="2">
        <v>-152.9550166666667</v>
      </c>
      <c r="D3120" s="149" t="s">
        <v>812</v>
      </c>
      <c r="E3120" s="2" t="s">
        <v>6178</v>
      </c>
      <c r="F3120" s="2" t="s">
        <v>6178</v>
      </c>
      <c r="G3120" s="2" t="s">
        <v>6178</v>
      </c>
      <c r="H3120" s="2" t="s">
        <v>6178</v>
      </c>
      <c r="I3120" s="2" t="s">
        <v>6178</v>
      </c>
      <c r="J3120" s="2" t="s">
        <v>6178</v>
      </c>
      <c r="K3120" s="2" t="s">
        <v>6178</v>
      </c>
      <c r="L3120" s="2" t="s">
        <v>6178</v>
      </c>
      <c r="M3120" s="2" t="s">
        <v>6178</v>
      </c>
      <c r="N3120" s="4" t="s">
        <v>6178</v>
      </c>
    </row>
    <row r="3121" spans="1:14" ht="11.25">
      <c r="A3121" s="1" t="s">
        <v>365</v>
      </c>
      <c r="B3121" s="2">
        <v>-27.55835</v>
      </c>
      <c r="C3121" s="2">
        <v>-141.13334999999998</v>
      </c>
      <c r="D3121" s="149" t="s">
        <v>366</v>
      </c>
      <c r="E3121" s="2" t="s">
        <v>6178</v>
      </c>
      <c r="F3121" s="2" t="s">
        <v>6178</v>
      </c>
      <c r="G3121" s="2" t="s">
        <v>6178</v>
      </c>
      <c r="H3121" s="2" t="s">
        <v>6178</v>
      </c>
      <c r="I3121" s="2" t="s">
        <v>6178</v>
      </c>
      <c r="J3121" s="2" t="s">
        <v>6178</v>
      </c>
      <c r="K3121" s="2" t="s">
        <v>6178</v>
      </c>
      <c r="L3121" s="2" t="s">
        <v>6178</v>
      </c>
      <c r="M3121" s="2" t="s">
        <v>6178</v>
      </c>
      <c r="N3121" s="4" t="s">
        <v>6178</v>
      </c>
    </row>
    <row r="3122" spans="1:14" ht="11.25">
      <c r="A3122" s="1" t="s">
        <v>367</v>
      </c>
      <c r="B3122" s="2">
        <v>-34.70223333333333</v>
      </c>
      <c r="C3122" s="2">
        <v>-146.51223333333334</v>
      </c>
      <c r="D3122" s="149" t="s">
        <v>368</v>
      </c>
      <c r="E3122" s="2" t="s">
        <v>7293</v>
      </c>
      <c r="F3122" s="2" t="s">
        <v>5238</v>
      </c>
      <c r="G3122" s="2" t="s">
        <v>5240</v>
      </c>
      <c r="H3122" s="2" t="s">
        <v>5239</v>
      </c>
      <c r="I3122" s="2" t="s">
        <v>5241</v>
      </c>
      <c r="K3122" s="2">
        <v>0</v>
      </c>
      <c r="L3122" s="2">
        <v>0</v>
      </c>
      <c r="M3122" s="2">
        <v>0</v>
      </c>
      <c r="N3122" s="4">
        <v>0</v>
      </c>
    </row>
    <row r="3123" spans="1:14" ht="11.25">
      <c r="A3123" s="1" t="s">
        <v>369</v>
      </c>
      <c r="B3123" s="2">
        <v>-30.319183333333335</v>
      </c>
      <c r="C3123" s="2">
        <v>-149.82723333333334</v>
      </c>
      <c r="D3123" s="149" t="s">
        <v>1856</v>
      </c>
      <c r="E3123" s="2" t="s">
        <v>7294</v>
      </c>
      <c r="F3123" s="2" t="s">
        <v>5242</v>
      </c>
      <c r="G3123" s="2" t="s">
        <v>5243</v>
      </c>
      <c r="H3123" s="2" t="s">
        <v>3916</v>
      </c>
      <c r="I3123" s="2" t="s">
        <v>3919</v>
      </c>
      <c r="K3123" s="2">
        <v>0</v>
      </c>
      <c r="L3123" s="2">
        <v>0</v>
      </c>
      <c r="M3123" s="2">
        <v>0</v>
      </c>
      <c r="N3123" s="4">
        <v>0</v>
      </c>
    </row>
    <row r="3124" spans="1:14" ht="11.25">
      <c r="A3124" s="1" t="s">
        <v>6140</v>
      </c>
      <c r="B3124" s="2">
        <v>-34.25001666666667</v>
      </c>
      <c r="C3124" s="2">
        <v>-148.24613333333335</v>
      </c>
      <c r="D3124" s="149" t="s">
        <v>6141</v>
      </c>
      <c r="E3124" s="2" t="s">
        <v>6178</v>
      </c>
      <c r="F3124" s="2" t="s">
        <v>6178</v>
      </c>
      <c r="G3124" s="2" t="s">
        <v>6178</v>
      </c>
      <c r="H3124" s="2" t="s">
        <v>6178</v>
      </c>
      <c r="I3124" s="2" t="s">
        <v>6178</v>
      </c>
      <c r="J3124" s="2" t="s">
        <v>6178</v>
      </c>
      <c r="K3124" s="2" t="s">
        <v>6178</v>
      </c>
      <c r="L3124" s="2" t="s">
        <v>6178</v>
      </c>
      <c r="M3124" s="2" t="s">
        <v>6178</v>
      </c>
      <c r="N3124" s="4" t="s">
        <v>6178</v>
      </c>
    </row>
    <row r="3125" spans="1:14" ht="11.25">
      <c r="A3125" s="1" t="s">
        <v>1857</v>
      </c>
      <c r="B3125" s="2">
        <v>-14.722800000000001</v>
      </c>
      <c r="C3125" s="2">
        <v>-134.74751666666666</v>
      </c>
      <c r="D3125" s="149" t="s">
        <v>1858</v>
      </c>
      <c r="E3125" s="2" t="s">
        <v>7469</v>
      </c>
      <c r="F3125" s="2" t="s">
        <v>5244</v>
      </c>
      <c r="G3125" s="2" t="s">
        <v>5245</v>
      </c>
      <c r="H3125" s="2">
        <v>0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4">
        <v>0</v>
      </c>
    </row>
    <row r="3126" spans="1:14" ht="11.25">
      <c r="A3126" s="1" t="s">
        <v>1859</v>
      </c>
      <c r="B3126" s="2">
        <v>-36.309733333333334</v>
      </c>
      <c r="C3126" s="2">
        <v>-141.64085</v>
      </c>
      <c r="D3126" s="149" t="s">
        <v>1860</v>
      </c>
      <c r="E3126" s="2" t="s">
        <v>7295</v>
      </c>
      <c r="F3126" s="2" t="s">
        <v>5246</v>
      </c>
      <c r="G3126" s="2" t="s">
        <v>5248</v>
      </c>
      <c r="H3126" s="2" t="s">
        <v>5247</v>
      </c>
      <c r="I3126" s="2" t="s">
        <v>5249</v>
      </c>
      <c r="K3126" s="2">
        <v>0</v>
      </c>
      <c r="L3126" s="2">
        <v>0</v>
      </c>
      <c r="M3126" s="2">
        <v>0</v>
      </c>
      <c r="N3126" s="4">
        <v>0</v>
      </c>
    </row>
    <row r="3127" spans="1:9" ht="11.25">
      <c r="A3127" s="1" t="s">
        <v>4249</v>
      </c>
      <c r="B3127" s="2">
        <v>-18.066666666666666</v>
      </c>
      <c r="C3127" s="2">
        <v>-128.9</v>
      </c>
      <c r="D3127" s="149" t="s">
        <v>4250</v>
      </c>
      <c r="E3127" s="2">
        <v>1100</v>
      </c>
      <c r="F3127" s="2" t="s">
        <v>4251</v>
      </c>
      <c r="G3127" s="2" t="s">
        <v>4252</v>
      </c>
      <c r="H3127" s="2" t="s">
        <v>1308</v>
      </c>
      <c r="I3127" s="2" t="s">
        <v>1309</v>
      </c>
    </row>
    <row r="3128" spans="1:14" ht="11.25">
      <c r="A3128" s="1" t="s">
        <v>7393</v>
      </c>
      <c r="B3128" s="2">
        <v>-18.5</v>
      </c>
      <c r="C3128" s="2">
        <v>-124.83333333333333</v>
      </c>
      <c r="D3128" s="149" t="s">
        <v>4246</v>
      </c>
      <c r="E3128" s="2">
        <v>300</v>
      </c>
      <c r="F3128" s="2" t="s">
        <v>4247</v>
      </c>
      <c r="G3128" s="2" t="s">
        <v>4248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</row>
    <row r="3129" spans="1:14" ht="11.25">
      <c r="A3129" s="1" t="s">
        <v>1861</v>
      </c>
      <c r="B3129" s="2">
        <v>-32.11668333333334</v>
      </c>
      <c r="C3129" s="2">
        <v>-118.41668333333334</v>
      </c>
      <c r="D3129" s="149" t="s">
        <v>1862</v>
      </c>
      <c r="E3129" s="2" t="s">
        <v>6178</v>
      </c>
      <c r="F3129" s="2" t="s">
        <v>6178</v>
      </c>
      <c r="G3129" s="2" t="s">
        <v>6178</v>
      </c>
      <c r="H3129" s="2" t="s">
        <v>6178</v>
      </c>
      <c r="I3129" s="2" t="s">
        <v>6178</v>
      </c>
      <c r="J3129" s="2" t="s">
        <v>6178</v>
      </c>
      <c r="K3129" s="2" t="s">
        <v>6178</v>
      </c>
      <c r="L3129" s="2" t="s">
        <v>6178</v>
      </c>
      <c r="M3129" s="2" t="s">
        <v>6178</v>
      </c>
      <c r="N3129" s="4" t="s">
        <v>6178</v>
      </c>
    </row>
    <row r="3130" spans="1:14" ht="11.25">
      <c r="A3130" s="1" t="s">
        <v>1863</v>
      </c>
      <c r="B3130" s="2">
        <v>-36.9853</v>
      </c>
      <c r="C3130" s="2">
        <v>-140.72501666666668</v>
      </c>
      <c r="D3130" s="149" t="s">
        <v>1864</v>
      </c>
      <c r="E3130" s="2" t="s">
        <v>7296</v>
      </c>
      <c r="F3130" s="2" t="s">
        <v>5250</v>
      </c>
      <c r="G3130" s="2" t="s">
        <v>5252</v>
      </c>
      <c r="H3130" s="2" t="s">
        <v>5251</v>
      </c>
      <c r="I3130" s="2" t="s">
        <v>5253</v>
      </c>
      <c r="J3130" s="2">
        <v>0</v>
      </c>
      <c r="K3130" s="2">
        <v>0</v>
      </c>
      <c r="L3130" s="2">
        <v>0</v>
      </c>
      <c r="M3130" s="2">
        <v>0</v>
      </c>
      <c r="N3130" s="4">
        <v>0</v>
      </c>
    </row>
    <row r="3131" spans="1:14" ht="11.25">
      <c r="A3131" s="1" t="s">
        <v>4357</v>
      </c>
      <c r="B3131" s="2">
        <v>-32.930016666666674</v>
      </c>
      <c r="C3131" s="2">
        <v>-117.08001666666668</v>
      </c>
      <c r="D3131" s="149" t="s">
        <v>4358</v>
      </c>
      <c r="E3131" s="2" t="s">
        <v>6178</v>
      </c>
      <c r="F3131" s="2" t="s">
        <v>6178</v>
      </c>
      <c r="G3131" s="2" t="s">
        <v>6178</v>
      </c>
      <c r="H3131" s="2" t="s">
        <v>6178</v>
      </c>
      <c r="I3131" s="2" t="s">
        <v>6178</v>
      </c>
      <c r="J3131" s="2" t="s">
        <v>6178</v>
      </c>
      <c r="K3131" s="2" t="s">
        <v>6178</v>
      </c>
      <c r="L3131" s="2" t="s">
        <v>6178</v>
      </c>
      <c r="M3131" s="2" t="s">
        <v>6178</v>
      </c>
      <c r="N3131" s="4" t="s">
        <v>6178</v>
      </c>
    </row>
    <row r="3132" spans="1:14" ht="11.25">
      <c r="A3132" s="1" t="s">
        <v>4359</v>
      </c>
      <c r="B3132" s="2">
        <v>-32.214466666666674</v>
      </c>
      <c r="C3132" s="2">
        <v>-148.22473333333332</v>
      </c>
      <c r="D3132" s="149" t="s">
        <v>4956</v>
      </c>
      <c r="E3132" s="2" t="s">
        <v>7297</v>
      </c>
      <c r="F3132" s="2" t="s">
        <v>5254</v>
      </c>
      <c r="G3132" s="2" t="s">
        <v>5256</v>
      </c>
      <c r="H3132" s="2" t="s">
        <v>5255</v>
      </c>
      <c r="I3132" s="2" t="s">
        <v>2223</v>
      </c>
      <c r="J3132" s="2">
        <v>0</v>
      </c>
      <c r="K3132" s="2">
        <v>0</v>
      </c>
      <c r="L3132" s="2">
        <v>0</v>
      </c>
      <c r="M3132" s="2">
        <v>0</v>
      </c>
      <c r="N3132" s="4">
        <v>0</v>
      </c>
    </row>
    <row r="3133" spans="1:14" ht="11.25">
      <c r="A3133" s="1" t="s">
        <v>4957</v>
      </c>
      <c r="B3133" s="2">
        <v>-26.423350000000003</v>
      </c>
      <c r="C3133" s="2">
        <v>-153.06335</v>
      </c>
      <c r="D3133" s="149" t="s">
        <v>4958</v>
      </c>
      <c r="E3133" s="2" t="s">
        <v>6178</v>
      </c>
      <c r="F3133" s="2" t="s">
        <v>6178</v>
      </c>
      <c r="G3133" s="2" t="s">
        <v>6178</v>
      </c>
      <c r="H3133" s="2" t="s">
        <v>6178</v>
      </c>
      <c r="I3133" s="2" t="s">
        <v>6178</v>
      </c>
      <c r="J3133" s="2" t="s">
        <v>6178</v>
      </c>
      <c r="K3133" s="2" t="s">
        <v>6178</v>
      </c>
      <c r="L3133" s="2" t="s">
        <v>6178</v>
      </c>
      <c r="M3133" s="2" t="s">
        <v>6178</v>
      </c>
      <c r="N3133" s="4" t="s">
        <v>6178</v>
      </c>
    </row>
    <row r="3134" spans="1:14" ht="11.25">
      <c r="A3134" s="1" t="s">
        <v>4959</v>
      </c>
      <c r="B3134" s="2">
        <v>-32.20946666666667</v>
      </c>
      <c r="C3134" s="2">
        <v>-121.75446666666667</v>
      </c>
      <c r="D3134" s="149" t="s">
        <v>4960</v>
      </c>
      <c r="E3134" s="2" t="s">
        <v>6178</v>
      </c>
      <c r="F3134" s="2" t="s">
        <v>6178</v>
      </c>
      <c r="G3134" s="2" t="s">
        <v>6178</v>
      </c>
      <c r="H3134" s="2" t="s">
        <v>6178</v>
      </c>
      <c r="I3134" s="2" t="s">
        <v>6178</v>
      </c>
      <c r="J3134" s="2" t="s">
        <v>6178</v>
      </c>
      <c r="K3134" s="2" t="s">
        <v>6178</v>
      </c>
      <c r="L3134" s="2" t="s">
        <v>6178</v>
      </c>
      <c r="M3134" s="2" t="s">
        <v>6178</v>
      </c>
      <c r="N3134" s="4" t="s">
        <v>6178</v>
      </c>
    </row>
    <row r="3135" spans="1:14" ht="11.25">
      <c r="A3135" s="1" t="s">
        <v>4961</v>
      </c>
      <c r="B3135" s="2">
        <v>-31.630016666666666</v>
      </c>
      <c r="C3135" s="2">
        <v>-116.68335</v>
      </c>
      <c r="D3135" s="149" t="s">
        <v>4962</v>
      </c>
      <c r="E3135" s="2" t="s">
        <v>6178</v>
      </c>
      <c r="F3135" s="2" t="s">
        <v>6178</v>
      </c>
      <c r="G3135" s="2" t="s">
        <v>6178</v>
      </c>
      <c r="H3135" s="2" t="s">
        <v>6178</v>
      </c>
      <c r="I3135" s="2" t="s">
        <v>6178</v>
      </c>
      <c r="J3135" s="2" t="s">
        <v>6178</v>
      </c>
      <c r="K3135" s="2" t="s">
        <v>6178</v>
      </c>
      <c r="L3135" s="2" t="s">
        <v>6178</v>
      </c>
      <c r="M3135" s="2" t="s">
        <v>6178</v>
      </c>
      <c r="N3135" s="4" t="s">
        <v>6178</v>
      </c>
    </row>
    <row r="3136" spans="1:14" ht="11.25">
      <c r="A3136" s="1" t="s">
        <v>4963</v>
      </c>
      <c r="B3136" s="2">
        <v>-17.68501666666667</v>
      </c>
      <c r="C3136" s="2">
        <v>-141.0703</v>
      </c>
      <c r="D3136" s="149" t="s">
        <v>4964</v>
      </c>
      <c r="E3136" s="2" t="s">
        <v>7298</v>
      </c>
      <c r="F3136" s="2" t="s">
        <v>7737</v>
      </c>
      <c r="G3136" s="2" t="s">
        <v>7738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4">
        <v>0</v>
      </c>
    </row>
    <row r="3137" spans="1:14" ht="11.25">
      <c r="A3137" s="1" t="s">
        <v>4965</v>
      </c>
      <c r="B3137" s="2">
        <v>-31.44113333333333</v>
      </c>
      <c r="C3137" s="2">
        <v>-130.90223333333333</v>
      </c>
      <c r="D3137" s="149" t="s">
        <v>4966</v>
      </c>
      <c r="E3137" s="2" t="s">
        <v>6178</v>
      </c>
      <c r="F3137" s="2" t="s">
        <v>6178</v>
      </c>
      <c r="G3137" s="2" t="s">
        <v>6178</v>
      </c>
      <c r="H3137" s="2" t="s">
        <v>6178</v>
      </c>
      <c r="I3137" s="2" t="s">
        <v>6178</v>
      </c>
      <c r="J3137" s="2" t="s">
        <v>6178</v>
      </c>
      <c r="K3137" s="2" t="s">
        <v>6178</v>
      </c>
      <c r="L3137" s="2" t="s">
        <v>6178</v>
      </c>
      <c r="M3137" s="2" t="s">
        <v>6178</v>
      </c>
      <c r="N3137" s="4" t="s">
        <v>6178</v>
      </c>
    </row>
    <row r="3138" spans="1:14" ht="11.25">
      <c r="A3138" s="1" t="s">
        <v>4967</v>
      </c>
      <c r="B3138" s="2">
        <v>-21.9128</v>
      </c>
      <c r="C3138" s="2">
        <v>-120.19863333333333</v>
      </c>
      <c r="D3138" s="149" t="s">
        <v>4968</v>
      </c>
      <c r="E3138" s="2" t="s">
        <v>6178</v>
      </c>
      <c r="F3138" s="2" t="s">
        <v>6178</v>
      </c>
      <c r="G3138" s="2" t="s">
        <v>6178</v>
      </c>
      <c r="H3138" s="2" t="s">
        <v>6178</v>
      </c>
      <c r="I3138" s="2" t="s">
        <v>6178</v>
      </c>
      <c r="J3138" s="2" t="s">
        <v>6178</v>
      </c>
      <c r="K3138" s="2" t="s">
        <v>6178</v>
      </c>
      <c r="L3138" s="2" t="s">
        <v>6178</v>
      </c>
      <c r="M3138" s="2" t="s">
        <v>6178</v>
      </c>
      <c r="N3138" s="4" t="s">
        <v>6178</v>
      </c>
    </row>
    <row r="3139" spans="1:14" ht="11.25">
      <c r="A3139" s="1" t="s">
        <v>4969</v>
      </c>
      <c r="B3139" s="2">
        <v>-14.271683333333334</v>
      </c>
      <c r="C3139" s="2">
        <v>-135.71668333333335</v>
      </c>
      <c r="D3139" s="149" t="s">
        <v>4970</v>
      </c>
      <c r="E3139" s="2" t="s">
        <v>4992</v>
      </c>
      <c r="F3139" s="2" t="s">
        <v>7739</v>
      </c>
      <c r="G3139" s="2" t="s">
        <v>7740</v>
      </c>
      <c r="H3139" s="2">
        <v>0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4">
        <v>0</v>
      </c>
    </row>
    <row r="3140" spans="1:14" ht="11.25">
      <c r="A3140" s="1" t="s">
        <v>4971</v>
      </c>
      <c r="B3140" s="2">
        <v>-23.4178</v>
      </c>
      <c r="C3140" s="2">
        <v>-119.80279999999999</v>
      </c>
      <c r="D3140" s="149" t="s">
        <v>4972</v>
      </c>
      <c r="E3140" s="2" t="s">
        <v>7299</v>
      </c>
      <c r="F3140" s="2" t="s">
        <v>7741</v>
      </c>
      <c r="G3140" s="2" t="s">
        <v>7742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4">
        <v>0</v>
      </c>
    </row>
    <row r="3141" spans="1:14" ht="11.25">
      <c r="A3141" s="1" t="s">
        <v>4973</v>
      </c>
      <c r="B3141" s="2">
        <v>-31.551133333333336</v>
      </c>
      <c r="C3141" s="2">
        <v>-147.2028</v>
      </c>
      <c r="D3141" s="149" t="s">
        <v>4974</v>
      </c>
      <c r="E3141" s="2" t="s">
        <v>626</v>
      </c>
      <c r="F3141" s="2" t="s">
        <v>7743</v>
      </c>
      <c r="G3141" s="2" t="s">
        <v>2151</v>
      </c>
      <c r="H3141" s="2" t="s">
        <v>7744</v>
      </c>
      <c r="I3141" s="2" t="s">
        <v>2152</v>
      </c>
      <c r="J3141" s="2">
        <v>0</v>
      </c>
      <c r="K3141" s="2">
        <v>0</v>
      </c>
      <c r="L3141" s="2">
        <v>0</v>
      </c>
      <c r="M3141" s="2">
        <v>0</v>
      </c>
      <c r="N3141" s="4">
        <v>0</v>
      </c>
    </row>
    <row r="3142" spans="1:14" ht="11.25">
      <c r="A3142" s="1" t="s">
        <v>6843</v>
      </c>
      <c r="B3142" s="2">
        <v>-16.433333333333334</v>
      </c>
      <c r="C3142" s="2">
        <v>-123.05</v>
      </c>
      <c r="D3142" s="149" t="s">
        <v>6844</v>
      </c>
      <c r="E3142" s="2">
        <v>20</v>
      </c>
      <c r="F3142" s="2" t="s">
        <v>7261</v>
      </c>
      <c r="G3142" s="2" t="s">
        <v>7262</v>
      </c>
      <c r="H3142" s="2" t="s">
        <v>6178</v>
      </c>
      <c r="I3142" s="2" t="s">
        <v>6178</v>
      </c>
      <c r="J3142" s="2" t="s">
        <v>6178</v>
      </c>
      <c r="K3142" s="2" t="s">
        <v>6178</v>
      </c>
      <c r="L3142" s="2" t="s">
        <v>6178</v>
      </c>
      <c r="M3142" s="2" t="s">
        <v>6178</v>
      </c>
      <c r="N3142" s="4" t="s">
        <v>6178</v>
      </c>
    </row>
    <row r="3143" spans="1:14" ht="11.25">
      <c r="A3143" s="1" t="s">
        <v>4975</v>
      </c>
      <c r="B3143" s="2">
        <v>-23.059733333333334</v>
      </c>
      <c r="C3143" s="2">
        <v>-148.49473333333333</v>
      </c>
      <c r="D3143" s="149" t="s">
        <v>4976</v>
      </c>
      <c r="E3143" s="2" t="s">
        <v>6178</v>
      </c>
      <c r="F3143" s="2" t="s">
        <v>6178</v>
      </c>
      <c r="G3143" s="2" t="s">
        <v>6178</v>
      </c>
      <c r="H3143" s="2" t="s">
        <v>6178</v>
      </c>
      <c r="I3143" s="2" t="s">
        <v>6178</v>
      </c>
      <c r="J3143" s="2" t="s">
        <v>6178</v>
      </c>
      <c r="K3143" s="2" t="s">
        <v>6178</v>
      </c>
      <c r="L3143" s="2" t="s">
        <v>6178</v>
      </c>
      <c r="M3143" s="2" t="s">
        <v>6178</v>
      </c>
      <c r="N3143" s="4" t="s">
        <v>6178</v>
      </c>
    </row>
    <row r="3144" spans="1:14" ht="11.25">
      <c r="A3144" s="1" t="s">
        <v>4977</v>
      </c>
      <c r="B3144" s="2">
        <v>-12.3253</v>
      </c>
      <c r="C3144" s="2">
        <v>-133.00556666666668</v>
      </c>
      <c r="D3144" s="149" t="s">
        <v>4978</v>
      </c>
      <c r="E3144" s="2" t="s">
        <v>4992</v>
      </c>
      <c r="F3144" s="2" t="s">
        <v>2153</v>
      </c>
      <c r="G3144" s="2" t="s">
        <v>2154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4">
        <v>0</v>
      </c>
    </row>
    <row r="3145" spans="1:14" ht="11.25">
      <c r="A3145" s="1" t="s">
        <v>4979</v>
      </c>
      <c r="B3145" s="2">
        <v>-38.28640000000001</v>
      </c>
      <c r="C3145" s="2">
        <v>-143.67973333333333</v>
      </c>
      <c r="D3145" s="149" t="s">
        <v>1911</v>
      </c>
      <c r="E3145" s="2" t="s">
        <v>6178</v>
      </c>
      <c r="F3145" s="2" t="s">
        <v>6178</v>
      </c>
      <c r="G3145" s="2" t="s">
        <v>6178</v>
      </c>
      <c r="H3145" s="2" t="s">
        <v>6178</v>
      </c>
      <c r="I3145" s="2" t="s">
        <v>6178</v>
      </c>
      <c r="J3145" s="2" t="s">
        <v>6178</v>
      </c>
      <c r="K3145" s="2" t="s">
        <v>6178</v>
      </c>
      <c r="L3145" s="2" t="s">
        <v>6178</v>
      </c>
      <c r="M3145" s="2" t="s">
        <v>6178</v>
      </c>
      <c r="N3145" s="4" t="s">
        <v>6178</v>
      </c>
    </row>
    <row r="3146" spans="1:14" ht="11.25">
      <c r="A3146" s="1" t="s">
        <v>1912</v>
      </c>
      <c r="B3146" s="2">
        <v>-30.485016666666667</v>
      </c>
      <c r="C3146" s="2">
        <v>-136.87668333333335</v>
      </c>
      <c r="D3146" s="149" t="s">
        <v>1913</v>
      </c>
      <c r="E3146" s="2" t="s">
        <v>7300</v>
      </c>
      <c r="F3146" s="2" t="s">
        <v>2155</v>
      </c>
      <c r="G3146" s="2" t="s">
        <v>2156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4">
        <v>0</v>
      </c>
    </row>
    <row r="3147" spans="1:14" ht="11.25">
      <c r="A3147" s="1" t="s">
        <v>1914</v>
      </c>
      <c r="B3147" s="2">
        <v>-21.66835</v>
      </c>
      <c r="C3147" s="2">
        <v>-115.11306666666667</v>
      </c>
      <c r="D3147" s="149" t="s">
        <v>4673</v>
      </c>
      <c r="E3147" s="2" t="s">
        <v>413</v>
      </c>
      <c r="F3147" s="2" t="s">
        <v>2157</v>
      </c>
      <c r="G3147" s="2" t="s">
        <v>6412</v>
      </c>
      <c r="H3147" s="2" t="s">
        <v>2158</v>
      </c>
      <c r="I3147" s="2" t="s">
        <v>6413</v>
      </c>
      <c r="J3147" s="2">
        <v>0</v>
      </c>
      <c r="K3147" s="2">
        <v>0</v>
      </c>
      <c r="L3147" s="2">
        <v>0</v>
      </c>
      <c r="M3147" s="2">
        <v>0</v>
      </c>
      <c r="N3147" s="4">
        <v>0</v>
      </c>
    </row>
    <row r="3148" spans="1:14" ht="11.25">
      <c r="A3148" s="1" t="s">
        <v>4674</v>
      </c>
      <c r="B3148" s="2">
        <v>-27.5614</v>
      </c>
      <c r="C3148" s="2">
        <v>-135.44613333333336</v>
      </c>
      <c r="D3148" s="149" t="s">
        <v>4944</v>
      </c>
      <c r="E3148" s="2" t="s">
        <v>6178</v>
      </c>
      <c r="F3148" s="2" t="s">
        <v>6178</v>
      </c>
      <c r="G3148" s="2" t="s">
        <v>6178</v>
      </c>
      <c r="H3148" s="2" t="s">
        <v>6178</v>
      </c>
      <c r="I3148" s="2" t="s">
        <v>6178</v>
      </c>
      <c r="J3148" s="2" t="s">
        <v>6178</v>
      </c>
      <c r="K3148" s="2" t="s">
        <v>6178</v>
      </c>
      <c r="L3148" s="2" t="s">
        <v>6178</v>
      </c>
      <c r="M3148" s="2" t="s">
        <v>6178</v>
      </c>
      <c r="N3148" s="4" t="s">
        <v>6178</v>
      </c>
    </row>
    <row r="3149" spans="1:14" ht="11.25">
      <c r="A3149" s="1" t="s">
        <v>4945</v>
      </c>
      <c r="B3149" s="2">
        <v>-28.099466666666668</v>
      </c>
      <c r="C3149" s="2">
        <v>-140.19696666666667</v>
      </c>
      <c r="D3149" s="149" t="s">
        <v>5687</v>
      </c>
      <c r="E3149" s="2" t="s">
        <v>7301</v>
      </c>
      <c r="F3149" s="2" t="s">
        <v>6414</v>
      </c>
      <c r="G3149" s="2" t="s">
        <v>748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4">
        <v>0</v>
      </c>
    </row>
    <row r="3150" spans="1:14" ht="11.25">
      <c r="A3150" s="1" t="s">
        <v>5688</v>
      </c>
      <c r="B3150" s="2">
        <v>-37.790299999999995</v>
      </c>
      <c r="C3150" s="2">
        <v>-148.6097333333333</v>
      </c>
      <c r="D3150" s="149" t="s">
        <v>5689</v>
      </c>
      <c r="E3150" s="2" t="s">
        <v>7302</v>
      </c>
      <c r="F3150" s="2" t="s">
        <v>749</v>
      </c>
      <c r="G3150" s="2" t="s">
        <v>750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4">
        <v>0</v>
      </c>
    </row>
    <row r="3151" spans="1:14" ht="11.25">
      <c r="A3151" s="1" t="s">
        <v>5690</v>
      </c>
      <c r="B3151" s="2">
        <v>-33.381683333333335</v>
      </c>
      <c r="C3151" s="2">
        <v>-149.13306666666665</v>
      </c>
      <c r="D3151" s="149" t="s">
        <v>5593</v>
      </c>
      <c r="E3151" s="2" t="s">
        <v>7303</v>
      </c>
      <c r="F3151" s="2" t="s">
        <v>751</v>
      </c>
      <c r="G3151" s="2" t="s">
        <v>753</v>
      </c>
      <c r="H3151" s="2" t="s">
        <v>752</v>
      </c>
      <c r="I3151" s="2" t="s">
        <v>754</v>
      </c>
      <c r="J3151" s="2">
        <v>0</v>
      </c>
      <c r="K3151" s="2">
        <v>0</v>
      </c>
      <c r="L3151" s="2">
        <v>0</v>
      </c>
      <c r="M3151" s="2">
        <v>0</v>
      </c>
      <c r="N3151" s="4">
        <v>0</v>
      </c>
    </row>
    <row r="3152" spans="1:14" ht="11.25">
      <c r="A3152" s="1" t="s">
        <v>5594</v>
      </c>
      <c r="B3152" s="2">
        <v>-32.77335</v>
      </c>
      <c r="C3152" s="2">
        <v>-138.66501666666667</v>
      </c>
      <c r="D3152" s="149" t="s">
        <v>3884</v>
      </c>
      <c r="E3152" s="2" t="s">
        <v>6178</v>
      </c>
      <c r="F3152" s="2" t="s">
        <v>6178</v>
      </c>
      <c r="G3152" s="2" t="s">
        <v>6178</v>
      </c>
      <c r="H3152" s="2" t="s">
        <v>6178</v>
      </c>
      <c r="I3152" s="2" t="s">
        <v>6178</v>
      </c>
      <c r="J3152" s="2" t="s">
        <v>6178</v>
      </c>
      <c r="K3152" s="2" t="s">
        <v>6178</v>
      </c>
      <c r="L3152" s="2" t="s">
        <v>6178</v>
      </c>
      <c r="M3152" s="2" t="s">
        <v>6178</v>
      </c>
      <c r="N3152" s="4" t="s">
        <v>6178</v>
      </c>
    </row>
    <row r="3153" spans="1:14" ht="11.25">
      <c r="A3153" s="1" t="s">
        <v>2404</v>
      </c>
      <c r="B3153" s="2">
        <v>-17.35</v>
      </c>
      <c r="C3153" s="2">
        <v>-128.9</v>
      </c>
      <c r="D3153" s="149" t="s">
        <v>1927</v>
      </c>
      <c r="E3153" s="2">
        <v>550</v>
      </c>
      <c r="F3153" s="2" t="s">
        <v>4240</v>
      </c>
      <c r="G3153" s="2" t="s">
        <v>4241</v>
      </c>
      <c r="H3153" s="2" t="s">
        <v>4242</v>
      </c>
      <c r="I3153" s="2" t="s">
        <v>4243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</row>
    <row r="3154" spans="1:14" ht="11.25">
      <c r="A3154" s="1" t="s">
        <v>3885</v>
      </c>
      <c r="B3154" s="2">
        <v>-34.945016666666675</v>
      </c>
      <c r="C3154" s="2">
        <v>-138.5305666666667</v>
      </c>
      <c r="D3154" s="149" t="s">
        <v>6605</v>
      </c>
      <c r="E3154" s="2" t="s">
        <v>2293</v>
      </c>
      <c r="F3154" s="2" t="s">
        <v>755</v>
      </c>
      <c r="G3154" s="2" t="s">
        <v>757</v>
      </c>
      <c r="H3154" s="2" t="s">
        <v>756</v>
      </c>
      <c r="I3154" s="2" t="s">
        <v>758</v>
      </c>
      <c r="K3154" s="2">
        <v>0</v>
      </c>
      <c r="L3154" s="2">
        <v>0</v>
      </c>
      <c r="M3154" s="2">
        <v>0</v>
      </c>
      <c r="N3154" s="4">
        <v>0</v>
      </c>
    </row>
    <row r="3155" spans="1:14" ht="11.25">
      <c r="A3155" s="1" t="s">
        <v>6606</v>
      </c>
      <c r="B3155" s="2">
        <v>-32.50696666666667</v>
      </c>
      <c r="C3155" s="2">
        <v>-137.71668333333335</v>
      </c>
      <c r="D3155" s="149" t="s">
        <v>6607</v>
      </c>
      <c r="E3155" s="2" t="s">
        <v>7469</v>
      </c>
      <c r="F3155" s="2" t="s">
        <v>759</v>
      </c>
      <c r="G3155" s="2" t="s">
        <v>760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4">
        <v>0</v>
      </c>
    </row>
    <row r="3156" spans="1:14" ht="11.25">
      <c r="A3156" s="1" t="s">
        <v>6608</v>
      </c>
      <c r="B3156" s="2">
        <v>-18.7553</v>
      </c>
      <c r="C3156" s="2">
        <v>-146.5814</v>
      </c>
      <c r="D3156" s="149" t="s">
        <v>6609</v>
      </c>
      <c r="E3156" s="2" t="s">
        <v>6178</v>
      </c>
      <c r="F3156" s="2" t="s">
        <v>6178</v>
      </c>
      <c r="G3156" s="2" t="s">
        <v>6178</v>
      </c>
      <c r="H3156" s="2" t="s">
        <v>6178</v>
      </c>
      <c r="I3156" s="2" t="s">
        <v>6178</v>
      </c>
      <c r="J3156" s="2" t="s">
        <v>6178</v>
      </c>
      <c r="K3156" s="2" t="s">
        <v>6178</v>
      </c>
      <c r="L3156" s="2" t="s">
        <v>6178</v>
      </c>
      <c r="M3156" s="2" t="s">
        <v>6178</v>
      </c>
      <c r="N3156" s="4" t="s">
        <v>6178</v>
      </c>
    </row>
    <row r="3157" spans="1:14" ht="11.25">
      <c r="A3157" s="1" t="s">
        <v>6610</v>
      </c>
      <c r="B3157" s="2">
        <v>-23.246133333333336</v>
      </c>
      <c r="C3157" s="2">
        <v>-131.9028</v>
      </c>
      <c r="D3157" s="149" t="s">
        <v>6611</v>
      </c>
      <c r="E3157" s="2" t="s">
        <v>6178</v>
      </c>
      <c r="F3157" s="2" t="s">
        <v>6178</v>
      </c>
      <c r="G3157" s="2" t="s">
        <v>6178</v>
      </c>
      <c r="H3157" s="2" t="s">
        <v>6178</v>
      </c>
      <c r="I3157" s="2" t="s">
        <v>6178</v>
      </c>
      <c r="J3157" s="2" t="s">
        <v>6178</v>
      </c>
      <c r="K3157" s="2" t="s">
        <v>6178</v>
      </c>
      <c r="L3157" s="2" t="s">
        <v>6178</v>
      </c>
      <c r="M3157" s="2" t="s">
        <v>6178</v>
      </c>
      <c r="N3157" s="4" t="s">
        <v>6178</v>
      </c>
    </row>
    <row r="3158" spans="1:14" ht="11.25">
      <c r="A3158" s="1" t="s">
        <v>6612</v>
      </c>
      <c r="B3158" s="2">
        <v>-23.171133333333334</v>
      </c>
      <c r="C3158" s="2">
        <v>-117.7453</v>
      </c>
      <c r="D3158" s="149" t="s">
        <v>6613</v>
      </c>
      <c r="E3158" s="2" t="s">
        <v>7304</v>
      </c>
      <c r="F3158" s="2" t="s">
        <v>761</v>
      </c>
      <c r="G3158" s="2" t="s">
        <v>762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4">
        <v>0</v>
      </c>
    </row>
    <row r="3159" spans="1:14" ht="11.25">
      <c r="A3159" s="1" t="s">
        <v>2577</v>
      </c>
      <c r="B3159" s="2">
        <v>-12.188349999999998</v>
      </c>
      <c r="C3159" s="2">
        <v>-96.83389999999999</v>
      </c>
      <c r="D3159" s="149" t="s">
        <v>2578</v>
      </c>
      <c r="E3159" s="2" t="s">
        <v>2299</v>
      </c>
      <c r="F3159" s="2" t="s">
        <v>763</v>
      </c>
      <c r="G3159" s="2" t="s">
        <v>764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4">
        <v>0</v>
      </c>
    </row>
    <row r="3160" spans="1:14" ht="11.25">
      <c r="A3160" s="1" t="s">
        <v>2579</v>
      </c>
      <c r="B3160" s="2">
        <v>-33.366683333333334</v>
      </c>
      <c r="C3160" s="2">
        <v>-142.5889</v>
      </c>
      <c r="D3160" s="149" t="s">
        <v>2580</v>
      </c>
      <c r="E3160" s="2" t="s">
        <v>7305</v>
      </c>
      <c r="F3160" s="2" t="s">
        <v>765</v>
      </c>
      <c r="G3160" s="2" t="s">
        <v>766</v>
      </c>
      <c r="H3160" s="2">
        <v>0</v>
      </c>
      <c r="J3160" s="2">
        <v>0</v>
      </c>
      <c r="K3160" s="2">
        <v>0</v>
      </c>
      <c r="L3160" s="2">
        <v>0</v>
      </c>
      <c r="M3160" s="2">
        <v>0</v>
      </c>
      <c r="N3160" s="4">
        <v>0</v>
      </c>
    </row>
    <row r="3161" spans="1:14" ht="11.25">
      <c r="A3161" s="1" t="s">
        <v>2581</v>
      </c>
      <c r="B3161" s="2">
        <v>-12.414733333333333</v>
      </c>
      <c r="C3161" s="2">
        <v>-130.87668333333335</v>
      </c>
      <c r="D3161" s="149" t="s">
        <v>2582</v>
      </c>
      <c r="E3161" s="2" t="s">
        <v>5003</v>
      </c>
      <c r="F3161" s="2" t="s">
        <v>767</v>
      </c>
      <c r="G3161" s="2" t="s">
        <v>768</v>
      </c>
      <c r="H3161" s="2" t="s">
        <v>3916</v>
      </c>
      <c r="I3161" s="2" t="s">
        <v>3919</v>
      </c>
      <c r="J3161" s="2">
        <v>0</v>
      </c>
      <c r="K3161" s="2">
        <v>0</v>
      </c>
      <c r="L3161" s="2">
        <v>0</v>
      </c>
      <c r="M3161" s="2">
        <v>0</v>
      </c>
      <c r="N3161" s="4">
        <v>0</v>
      </c>
    </row>
    <row r="3162" spans="1:14" ht="11.25">
      <c r="A3162" s="1" t="s">
        <v>2583</v>
      </c>
      <c r="B3162" s="2">
        <v>-31.667800000000003</v>
      </c>
      <c r="C3162" s="2">
        <v>-116.01501666666667</v>
      </c>
      <c r="D3162" s="149" t="s">
        <v>2584</v>
      </c>
      <c r="E3162" s="2" t="s">
        <v>7306</v>
      </c>
      <c r="F3162" s="2" t="s">
        <v>769</v>
      </c>
      <c r="G3162" s="2" t="s">
        <v>772</v>
      </c>
      <c r="H3162" s="2" t="s">
        <v>771</v>
      </c>
      <c r="I3162" s="2" t="s">
        <v>4146</v>
      </c>
      <c r="J3162" s="2" t="s">
        <v>770</v>
      </c>
      <c r="K3162" s="2" t="s">
        <v>773</v>
      </c>
      <c r="L3162" s="2">
        <v>0</v>
      </c>
      <c r="M3162" s="2">
        <v>0</v>
      </c>
      <c r="N3162" s="4">
        <v>0</v>
      </c>
    </row>
    <row r="3163" spans="1:14" ht="11.25">
      <c r="A3163" s="1" t="s">
        <v>2585</v>
      </c>
      <c r="B3163" s="2">
        <v>-33.066133333333326</v>
      </c>
      <c r="C3163" s="2">
        <v>-151.64806666666664</v>
      </c>
      <c r="D3163" s="149" t="s">
        <v>2586</v>
      </c>
      <c r="E3163" s="2" t="s">
        <v>6178</v>
      </c>
      <c r="F3163" s="2" t="s">
        <v>6178</v>
      </c>
      <c r="G3163" s="2" t="s">
        <v>6178</v>
      </c>
      <c r="H3163" s="2" t="s">
        <v>6178</v>
      </c>
      <c r="I3163" s="2" t="s">
        <v>6178</v>
      </c>
      <c r="J3163" s="2" t="s">
        <v>6178</v>
      </c>
      <c r="K3163" s="2" t="s">
        <v>6178</v>
      </c>
      <c r="L3163" s="2" t="s">
        <v>6178</v>
      </c>
      <c r="M3163" s="2" t="s">
        <v>6178</v>
      </c>
      <c r="N3163" s="4" t="s">
        <v>6178</v>
      </c>
    </row>
    <row r="3164" spans="1:14" ht="11.25">
      <c r="A3164" s="1" t="s">
        <v>2587</v>
      </c>
      <c r="B3164" s="2">
        <v>-34.70251666666666</v>
      </c>
      <c r="C3164" s="2">
        <v>-138.62085000000002</v>
      </c>
      <c r="D3164" s="149" t="s">
        <v>6702</v>
      </c>
      <c r="E3164" s="2" t="s">
        <v>414</v>
      </c>
      <c r="F3164" s="2" t="s">
        <v>4147</v>
      </c>
      <c r="G3164" s="2" t="s">
        <v>4149</v>
      </c>
      <c r="H3164" s="2" t="s">
        <v>4148</v>
      </c>
      <c r="I3164" s="2" t="s">
        <v>4150</v>
      </c>
      <c r="J3164" s="2">
        <v>0</v>
      </c>
      <c r="K3164" s="2">
        <v>0</v>
      </c>
      <c r="L3164" s="2">
        <v>0</v>
      </c>
      <c r="M3164" s="2">
        <v>0</v>
      </c>
      <c r="N3164" s="4">
        <v>0</v>
      </c>
    </row>
    <row r="3165" spans="1:14" ht="11.25">
      <c r="A3165" s="1" t="s">
        <v>6703</v>
      </c>
      <c r="B3165" s="2">
        <v>-37.51335</v>
      </c>
      <c r="C3165" s="2">
        <v>-144.69834999999998</v>
      </c>
      <c r="D3165" s="149" t="s">
        <v>2607</v>
      </c>
      <c r="E3165" s="2" t="s">
        <v>6178</v>
      </c>
      <c r="F3165" s="2" t="s">
        <v>6178</v>
      </c>
      <c r="G3165" s="2" t="s">
        <v>6178</v>
      </c>
      <c r="H3165" s="2" t="s">
        <v>6178</v>
      </c>
      <c r="I3165" s="2" t="s">
        <v>6178</v>
      </c>
      <c r="J3165" s="2" t="s">
        <v>6178</v>
      </c>
      <c r="K3165" s="2" t="s">
        <v>6178</v>
      </c>
      <c r="L3165" s="2" t="s">
        <v>6178</v>
      </c>
      <c r="M3165" s="2" t="s">
        <v>6178</v>
      </c>
      <c r="N3165" s="4" t="s">
        <v>6178</v>
      </c>
    </row>
    <row r="3166" spans="1:14" ht="11.25">
      <c r="A3166" s="1" t="s">
        <v>2608</v>
      </c>
      <c r="B3166" s="2">
        <v>-36.22918333333333</v>
      </c>
      <c r="C3166" s="2">
        <v>-149.14946666666665</v>
      </c>
      <c r="D3166" s="149" t="s">
        <v>2609</v>
      </c>
      <c r="E3166" s="2" t="s">
        <v>6178</v>
      </c>
      <c r="F3166" s="2" t="s">
        <v>6178</v>
      </c>
      <c r="G3166" s="2" t="s">
        <v>6178</v>
      </c>
      <c r="H3166" s="2" t="s">
        <v>6178</v>
      </c>
      <c r="I3166" s="2" t="s">
        <v>6178</v>
      </c>
      <c r="J3166" s="2" t="s">
        <v>6178</v>
      </c>
      <c r="K3166" s="2" t="s">
        <v>6178</v>
      </c>
      <c r="L3166" s="2" t="s">
        <v>6178</v>
      </c>
      <c r="M3166" s="2" t="s">
        <v>6178</v>
      </c>
      <c r="N3166" s="4" t="s">
        <v>6178</v>
      </c>
    </row>
    <row r="3167" spans="1:14" ht="11.25">
      <c r="A3167" s="1" t="s">
        <v>2610</v>
      </c>
      <c r="B3167" s="2">
        <v>-12.2739</v>
      </c>
      <c r="C3167" s="2">
        <v>-136.82389999999998</v>
      </c>
      <c r="D3167" s="149" t="s">
        <v>2611</v>
      </c>
      <c r="E3167" s="2" t="s">
        <v>7307</v>
      </c>
      <c r="F3167" s="2" t="s">
        <v>4151</v>
      </c>
      <c r="G3167" s="2" t="s">
        <v>4152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4">
        <v>0</v>
      </c>
    </row>
    <row r="3168" spans="1:14" ht="11.25">
      <c r="A3168" s="1" t="s">
        <v>2612</v>
      </c>
      <c r="B3168" s="2">
        <v>-38.523066666666665</v>
      </c>
      <c r="C3168" s="2">
        <v>-145.3272333333333</v>
      </c>
      <c r="D3168" s="149" t="s">
        <v>2613</v>
      </c>
      <c r="E3168" s="2" t="s">
        <v>6178</v>
      </c>
      <c r="F3168" s="2" t="s">
        <v>6178</v>
      </c>
      <c r="G3168" s="2" t="s">
        <v>6178</v>
      </c>
      <c r="H3168" s="2" t="s">
        <v>6178</v>
      </c>
      <c r="I3168" s="2" t="s">
        <v>6178</v>
      </c>
      <c r="J3168" s="2" t="s">
        <v>6178</v>
      </c>
      <c r="K3168" s="2" t="s">
        <v>6178</v>
      </c>
      <c r="L3168" s="2" t="s">
        <v>6178</v>
      </c>
      <c r="M3168" s="2" t="s">
        <v>6178</v>
      </c>
      <c r="N3168" s="4" t="s">
        <v>6178</v>
      </c>
    </row>
    <row r="3169" spans="1:14" ht="11.25">
      <c r="A3169" s="1" t="s">
        <v>2614</v>
      </c>
      <c r="B3169" s="2">
        <v>-33.2389</v>
      </c>
      <c r="C3169" s="2">
        <v>-137.9950166666667</v>
      </c>
      <c r="D3169" s="149" t="s">
        <v>6438</v>
      </c>
      <c r="E3169" s="2" t="s">
        <v>7308</v>
      </c>
      <c r="F3169" s="2" t="s">
        <v>4153</v>
      </c>
      <c r="G3169" s="2" t="s">
        <v>4156</v>
      </c>
      <c r="H3169" s="2" t="s">
        <v>4155</v>
      </c>
      <c r="I3169" s="2" t="s">
        <v>4158</v>
      </c>
      <c r="J3169" s="2" t="s">
        <v>4157</v>
      </c>
      <c r="K3169" s="2" t="s">
        <v>4154</v>
      </c>
      <c r="L3169" s="2">
        <v>0</v>
      </c>
      <c r="M3169" s="2">
        <v>0</v>
      </c>
      <c r="N3169" s="4">
        <v>0</v>
      </c>
    </row>
    <row r="3170" spans="1:14" ht="11.25">
      <c r="A3170" s="1" t="s">
        <v>6439</v>
      </c>
      <c r="B3170" s="2">
        <v>-32.097516666666664</v>
      </c>
      <c r="C3170" s="2">
        <v>-115.88113333333332</v>
      </c>
      <c r="D3170" s="149" t="s">
        <v>6440</v>
      </c>
      <c r="E3170" s="2" t="s">
        <v>4987</v>
      </c>
      <c r="F3170" s="2" t="s">
        <v>3864</v>
      </c>
      <c r="G3170" s="2" t="s">
        <v>3632</v>
      </c>
      <c r="H3170" s="2" t="s">
        <v>3630</v>
      </c>
      <c r="I3170" s="2" t="s">
        <v>3633</v>
      </c>
      <c r="J3170" s="2" t="s">
        <v>3200</v>
      </c>
      <c r="K3170" s="2" t="s">
        <v>3631</v>
      </c>
      <c r="M3170" s="2">
        <v>0</v>
      </c>
      <c r="N3170" s="4">
        <v>0</v>
      </c>
    </row>
    <row r="3171" spans="1:14" ht="11.25">
      <c r="A3171" s="1" t="s">
        <v>6441</v>
      </c>
      <c r="B3171" s="2">
        <v>-20.712233333333334</v>
      </c>
      <c r="C3171" s="2">
        <v>-116.77335000000001</v>
      </c>
      <c r="D3171" s="149" t="s">
        <v>6442</v>
      </c>
      <c r="E3171" s="2" t="s">
        <v>4992</v>
      </c>
      <c r="F3171" s="2" t="s">
        <v>3634</v>
      </c>
      <c r="G3171" s="2" t="s">
        <v>3635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4">
        <v>0</v>
      </c>
    </row>
    <row r="3172" spans="1:9" ht="11.25">
      <c r="A3172" s="1" t="s">
        <v>6443</v>
      </c>
      <c r="B3172" s="2">
        <v>-30.78946666666667</v>
      </c>
      <c r="C3172" s="2">
        <v>-121.46168333333334</v>
      </c>
      <c r="D3172" s="149" t="s">
        <v>2987</v>
      </c>
      <c r="E3172" s="2" t="s">
        <v>7309</v>
      </c>
      <c r="F3172" s="2" t="s">
        <v>3636</v>
      </c>
      <c r="G3172" s="2" t="s">
        <v>7133</v>
      </c>
      <c r="H3172" s="2" t="s">
        <v>7132</v>
      </c>
      <c r="I3172" s="2" t="s">
        <v>7134</v>
      </c>
    </row>
    <row r="3173" spans="1:14" ht="11.25">
      <c r="A3173" s="1" t="s">
        <v>2988</v>
      </c>
      <c r="B3173" s="2">
        <v>-36.99946666666666</v>
      </c>
      <c r="C3173" s="2">
        <v>-145.06279999999998</v>
      </c>
      <c r="D3173" s="149" t="s">
        <v>2989</v>
      </c>
      <c r="E3173" s="2" t="s">
        <v>7310</v>
      </c>
      <c r="F3173" s="2" t="s">
        <v>7135</v>
      </c>
      <c r="G3173" s="2" t="s">
        <v>7136</v>
      </c>
      <c r="H3173" s="2">
        <v>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4">
        <v>0</v>
      </c>
    </row>
    <row r="3174" spans="1:14" ht="11.25">
      <c r="A3174" s="1" t="s">
        <v>2990</v>
      </c>
      <c r="B3174" s="2">
        <v>-33.1314</v>
      </c>
      <c r="C3174" s="2">
        <v>-148.23918333333333</v>
      </c>
      <c r="D3174" s="149" t="s">
        <v>5059</v>
      </c>
      <c r="E3174" s="2" t="s">
        <v>7057</v>
      </c>
      <c r="F3174" s="2" t="s">
        <v>7137</v>
      </c>
      <c r="G3174" s="2" t="s">
        <v>7139</v>
      </c>
      <c r="H3174" s="2" t="s">
        <v>7138</v>
      </c>
      <c r="I3174" s="2" t="s">
        <v>7140</v>
      </c>
      <c r="J3174" s="2">
        <v>0</v>
      </c>
      <c r="K3174" s="2">
        <v>0</v>
      </c>
      <c r="L3174" s="2">
        <v>0</v>
      </c>
      <c r="M3174" s="2">
        <v>0</v>
      </c>
      <c r="N3174" s="4">
        <v>0</v>
      </c>
    </row>
    <row r="3175" spans="1:14" ht="11.25">
      <c r="A3175" s="1" t="s">
        <v>5060</v>
      </c>
      <c r="B3175" s="2">
        <v>-14.250016666666667</v>
      </c>
      <c r="C3175" s="2">
        <v>-129.52918333333332</v>
      </c>
      <c r="D3175" s="149" t="s">
        <v>5061</v>
      </c>
      <c r="E3175" s="2" t="s">
        <v>5001</v>
      </c>
      <c r="F3175" s="2" t="s">
        <v>7141</v>
      </c>
      <c r="G3175" s="2" t="s">
        <v>7142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4">
        <v>0</v>
      </c>
    </row>
    <row r="3176" spans="1:14" ht="11.25">
      <c r="A3176" s="1" t="s">
        <v>6623</v>
      </c>
      <c r="B3176" s="2">
        <v>-15.778066666666666</v>
      </c>
      <c r="C3176" s="2">
        <v>-128.70751666666666</v>
      </c>
      <c r="D3176" s="149" t="s">
        <v>6624</v>
      </c>
      <c r="E3176" s="2" t="s">
        <v>408</v>
      </c>
      <c r="F3176" s="2" t="s">
        <v>7143</v>
      </c>
      <c r="G3176" s="2" t="s">
        <v>7144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4">
        <v>0</v>
      </c>
    </row>
    <row r="3177" spans="1:14" ht="11.25">
      <c r="A3177" s="1" t="s">
        <v>6625</v>
      </c>
      <c r="B3177" s="2">
        <v>-34.6053</v>
      </c>
      <c r="C3177" s="2">
        <v>-135.88029999999998</v>
      </c>
      <c r="D3177" s="149" t="s">
        <v>1844</v>
      </c>
      <c r="E3177" s="2" t="s">
        <v>3670</v>
      </c>
      <c r="F3177" s="2" t="s">
        <v>7145</v>
      </c>
      <c r="G3177" s="2" t="s">
        <v>7148</v>
      </c>
      <c r="H3177" s="2" t="s">
        <v>7146</v>
      </c>
      <c r="I3177" s="2" t="s">
        <v>7149</v>
      </c>
      <c r="J3177" s="2" t="s">
        <v>7147</v>
      </c>
      <c r="K3177" s="2" t="s">
        <v>7150</v>
      </c>
      <c r="L3177" s="2">
        <v>0</v>
      </c>
      <c r="M3177" s="2">
        <v>0</v>
      </c>
      <c r="N3177" s="4">
        <v>0</v>
      </c>
    </row>
    <row r="3178" spans="1:14" ht="11.25">
      <c r="A3178" s="1" t="s">
        <v>1845</v>
      </c>
      <c r="B3178" s="2">
        <v>-22.235566666666667</v>
      </c>
      <c r="C3178" s="2">
        <v>-114.08863333333333</v>
      </c>
      <c r="D3178" s="149" t="s">
        <v>1846</v>
      </c>
      <c r="E3178" s="2" t="s">
        <v>630</v>
      </c>
      <c r="F3178" s="2" t="s">
        <v>7151</v>
      </c>
      <c r="G3178" s="2" t="s">
        <v>7152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4">
        <v>0</v>
      </c>
    </row>
    <row r="3179" spans="1:14" ht="11.25">
      <c r="A3179" s="1" t="s">
        <v>6754</v>
      </c>
      <c r="B3179" s="2">
        <v>-14.896683333333334</v>
      </c>
      <c r="C3179" s="2">
        <v>-141.60946666666666</v>
      </c>
      <c r="D3179" s="149" t="s">
        <v>1569</v>
      </c>
      <c r="E3179" s="2" t="s">
        <v>2299</v>
      </c>
      <c r="F3179" s="2" t="s">
        <v>7153</v>
      </c>
      <c r="G3179" s="2" t="s">
        <v>7154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4">
        <v>0</v>
      </c>
    </row>
    <row r="3180" spans="1:14" ht="11.25">
      <c r="A3180" s="1" t="s">
        <v>1570</v>
      </c>
      <c r="B3180" s="2">
        <v>-31.435850000000002</v>
      </c>
      <c r="C3180" s="2">
        <v>-152.86335</v>
      </c>
      <c r="D3180" s="149" t="s">
        <v>1571</v>
      </c>
      <c r="E3180" s="2" t="s">
        <v>2299</v>
      </c>
      <c r="F3180" s="2" t="s">
        <v>7155</v>
      </c>
      <c r="G3180" s="2" t="s">
        <v>7157</v>
      </c>
      <c r="H3180" s="2" t="s">
        <v>7156</v>
      </c>
      <c r="I3180" s="2" t="s">
        <v>7158</v>
      </c>
      <c r="K3180" s="2">
        <v>0</v>
      </c>
      <c r="L3180" s="2">
        <v>0</v>
      </c>
      <c r="M3180" s="2">
        <v>0</v>
      </c>
      <c r="N3180" s="4">
        <v>0</v>
      </c>
    </row>
    <row r="3181" spans="1:14" ht="11.25">
      <c r="A3181" s="1" t="s">
        <v>1572</v>
      </c>
      <c r="B3181" s="2">
        <v>-35.25335</v>
      </c>
      <c r="C3181" s="2">
        <v>-140.94335</v>
      </c>
      <c r="D3181" s="149" t="s">
        <v>1573</v>
      </c>
      <c r="E3181" s="2" t="s">
        <v>6178</v>
      </c>
      <c r="F3181" s="2" t="s">
        <v>6178</v>
      </c>
      <c r="G3181" s="2" t="s">
        <v>6178</v>
      </c>
      <c r="H3181" s="2" t="s">
        <v>6178</v>
      </c>
      <c r="I3181" s="2" t="s">
        <v>6178</v>
      </c>
      <c r="J3181" s="2" t="s">
        <v>6178</v>
      </c>
      <c r="K3181" s="2" t="s">
        <v>6178</v>
      </c>
      <c r="L3181" s="2" t="s">
        <v>6178</v>
      </c>
      <c r="M3181" s="2" t="s">
        <v>6178</v>
      </c>
      <c r="N3181" s="4" t="s">
        <v>6178</v>
      </c>
    </row>
    <row r="3182" spans="1:7" ht="11.25">
      <c r="A3182" s="1" t="s">
        <v>2526</v>
      </c>
      <c r="B3182" s="2">
        <v>-21.6285</v>
      </c>
      <c r="C3182" s="2">
        <v>-116.31216666666667</v>
      </c>
      <c r="D3182" s="149" t="s">
        <v>7488</v>
      </c>
      <c r="E3182" s="2">
        <v>660</v>
      </c>
      <c r="F3182" s="2" t="s">
        <v>7489</v>
      </c>
      <c r="G3182" s="2" t="s">
        <v>7490</v>
      </c>
    </row>
    <row r="3183" spans="1:14" ht="11.25">
      <c r="A3183" s="1" t="s">
        <v>1574</v>
      </c>
      <c r="B3183" s="2">
        <v>-38.31806666666667</v>
      </c>
      <c r="C3183" s="2">
        <v>-141.47113333333334</v>
      </c>
      <c r="D3183" s="149" t="s">
        <v>1575</v>
      </c>
      <c r="E3183" s="2" t="s">
        <v>5020</v>
      </c>
      <c r="F3183" s="2" t="s">
        <v>7159</v>
      </c>
      <c r="G3183" s="2" t="s">
        <v>7161</v>
      </c>
      <c r="H3183" s="2" t="s">
        <v>7160</v>
      </c>
      <c r="I3183" s="2" t="s">
        <v>2695</v>
      </c>
      <c r="K3183" s="2">
        <v>0</v>
      </c>
      <c r="L3183" s="2">
        <v>0</v>
      </c>
      <c r="M3183" s="2">
        <v>0</v>
      </c>
      <c r="N3183" s="4">
        <v>0</v>
      </c>
    </row>
    <row r="3184" spans="1:14" ht="11.25">
      <c r="A3184" s="1" t="s">
        <v>1576</v>
      </c>
      <c r="B3184" s="2">
        <v>-36.7203</v>
      </c>
      <c r="C3184" s="2">
        <v>-146.89363333333333</v>
      </c>
      <c r="D3184" s="149" t="s">
        <v>1577</v>
      </c>
      <c r="E3184" s="2" t="s">
        <v>6178</v>
      </c>
      <c r="F3184" s="2" t="s">
        <v>6178</v>
      </c>
      <c r="G3184" s="2" t="s">
        <v>6178</v>
      </c>
      <c r="H3184" s="2" t="s">
        <v>6178</v>
      </c>
      <c r="I3184" s="2" t="s">
        <v>6178</v>
      </c>
      <c r="J3184" s="2" t="s">
        <v>6178</v>
      </c>
      <c r="K3184" s="2" t="s">
        <v>6178</v>
      </c>
      <c r="L3184" s="2" t="s">
        <v>6178</v>
      </c>
      <c r="M3184" s="2" t="s">
        <v>6178</v>
      </c>
      <c r="N3184" s="4" t="s">
        <v>6178</v>
      </c>
    </row>
    <row r="3185" spans="1:14" ht="11.25">
      <c r="A3185" s="1" t="s">
        <v>1578</v>
      </c>
      <c r="B3185" s="2">
        <v>-29.777516666666667</v>
      </c>
      <c r="C3185" s="2">
        <v>-122.2678</v>
      </c>
      <c r="D3185" s="149" t="s">
        <v>1579</v>
      </c>
      <c r="E3185" s="2" t="s">
        <v>6178</v>
      </c>
      <c r="F3185" s="2" t="s">
        <v>6178</v>
      </c>
      <c r="G3185" s="2" t="s">
        <v>6178</v>
      </c>
      <c r="H3185" s="2" t="s">
        <v>6178</v>
      </c>
      <c r="I3185" s="2" t="s">
        <v>6178</v>
      </c>
      <c r="J3185" s="2" t="s">
        <v>6178</v>
      </c>
      <c r="K3185" s="2" t="s">
        <v>6178</v>
      </c>
      <c r="L3185" s="2" t="s">
        <v>6178</v>
      </c>
      <c r="M3185" s="2" t="s">
        <v>6178</v>
      </c>
      <c r="N3185" s="4" t="s">
        <v>6178</v>
      </c>
    </row>
    <row r="3186" spans="1:14" ht="11.25">
      <c r="A3186" s="1" t="s">
        <v>2161</v>
      </c>
      <c r="B3186" s="2">
        <v>-20.377800000000004</v>
      </c>
      <c r="C3186" s="2">
        <v>-118.62639999999999</v>
      </c>
      <c r="D3186" s="149" t="s">
        <v>3520</v>
      </c>
      <c r="E3186" s="2" t="s">
        <v>3670</v>
      </c>
      <c r="F3186" s="2" t="s">
        <v>2696</v>
      </c>
      <c r="G3186" s="2" t="s">
        <v>2697</v>
      </c>
      <c r="H3186" s="2" t="s">
        <v>3890</v>
      </c>
      <c r="I3186" s="2" t="s">
        <v>6046</v>
      </c>
      <c r="K3186" s="2">
        <v>0</v>
      </c>
      <c r="L3186" s="2">
        <v>0</v>
      </c>
      <c r="M3186" s="2">
        <v>0</v>
      </c>
      <c r="N3186" s="4">
        <v>0</v>
      </c>
    </row>
    <row r="3187" spans="1:14" ht="11.25">
      <c r="A3187" s="1" t="s">
        <v>3521</v>
      </c>
      <c r="B3187" s="2">
        <v>-34.793350000000004</v>
      </c>
      <c r="C3187" s="2">
        <v>-138.63306666666668</v>
      </c>
      <c r="D3187" s="149" t="s">
        <v>3522</v>
      </c>
      <c r="E3187" s="2" t="s">
        <v>3671</v>
      </c>
      <c r="F3187" s="2" t="s">
        <v>2698</v>
      </c>
      <c r="G3187" s="2" t="s">
        <v>1247</v>
      </c>
      <c r="H3187" s="2" t="s">
        <v>2700</v>
      </c>
      <c r="I3187" s="2" t="s">
        <v>1245</v>
      </c>
      <c r="J3187" s="2" t="s">
        <v>1246</v>
      </c>
      <c r="K3187" s="2" t="s">
        <v>2699</v>
      </c>
      <c r="L3187" s="2" t="s">
        <v>1248</v>
      </c>
      <c r="M3187" s="2" t="s">
        <v>1249</v>
      </c>
      <c r="N3187" s="4">
        <v>0</v>
      </c>
    </row>
    <row r="3188" spans="1:14" ht="11.25">
      <c r="A3188" s="1" t="s">
        <v>6366</v>
      </c>
      <c r="B3188" s="2">
        <v>-31.9403</v>
      </c>
      <c r="C3188" s="2">
        <v>-115.96696666666666</v>
      </c>
      <c r="D3188" s="149" t="s">
        <v>3523</v>
      </c>
      <c r="E3188" s="2" t="s">
        <v>414</v>
      </c>
      <c r="F3188" s="2" t="s">
        <v>1250</v>
      </c>
      <c r="G3188" s="2" t="s">
        <v>1253</v>
      </c>
      <c r="H3188" s="2" t="s">
        <v>1252</v>
      </c>
      <c r="I3188" s="2" t="s">
        <v>1255</v>
      </c>
      <c r="J3188" s="2" t="s">
        <v>1254</v>
      </c>
      <c r="K3188" s="2" t="s">
        <v>1251</v>
      </c>
      <c r="L3188" s="2">
        <v>0</v>
      </c>
      <c r="M3188" s="2">
        <v>0</v>
      </c>
      <c r="N3188" s="4">
        <v>0</v>
      </c>
    </row>
    <row r="3189" spans="1:14" ht="11.25">
      <c r="A3189" s="1" t="s">
        <v>3524</v>
      </c>
      <c r="B3189" s="2">
        <v>-14.521133333333333</v>
      </c>
      <c r="C3189" s="2">
        <v>-132.37779999999998</v>
      </c>
      <c r="D3189" s="149" t="s">
        <v>5705</v>
      </c>
      <c r="E3189" s="2" t="s">
        <v>5002</v>
      </c>
      <c r="F3189" s="2" t="s">
        <v>1173</v>
      </c>
      <c r="G3189" s="2" t="s">
        <v>1174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4">
        <v>0</v>
      </c>
    </row>
    <row r="3190" spans="1:7" ht="11.25">
      <c r="A3190" s="1" t="s">
        <v>2527</v>
      </c>
      <c r="B3190" s="2">
        <v>-22.053333333333335</v>
      </c>
      <c r="C3190" s="2">
        <v>-123.15</v>
      </c>
      <c r="D3190" s="149" t="s">
        <v>1509</v>
      </c>
      <c r="E3190" s="2">
        <v>900</v>
      </c>
      <c r="F3190" s="2" t="s">
        <v>1510</v>
      </c>
      <c r="G3190" s="2" t="s">
        <v>1511</v>
      </c>
    </row>
    <row r="3191" spans="1:14" ht="11.25">
      <c r="A3191" s="1" t="s">
        <v>5706</v>
      </c>
      <c r="B3191" s="2">
        <v>-31.144183333333334</v>
      </c>
      <c r="C3191" s="2">
        <v>-136.81696666666667</v>
      </c>
      <c r="D3191" s="149" t="s">
        <v>5707</v>
      </c>
      <c r="E3191" s="2" t="s">
        <v>7310</v>
      </c>
      <c r="F3191" s="2" t="s">
        <v>1175</v>
      </c>
      <c r="G3191" s="2" t="s">
        <v>1177</v>
      </c>
      <c r="H3191" s="2" t="s">
        <v>1176</v>
      </c>
      <c r="I3191" s="2" t="s">
        <v>1178</v>
      </c>
      <c r="K3191" s="2">
        <v>0</v>
      </c>
      <c r="L3191" s="2">
        <v>0</v>
      </c>
      <c r="M3191" s="2">
        <v>0</v>
      </c>
      <c r="N3191" s="4">
        <v>0</v>
      </c>
    </row>
    <row r="3192" spans="1:14" ht="11.25">
      <c r="A3192" s="1" t="s">
        <v>5708</v>
      </c>
      <c r="B3192" s="2">
        <v>-10.450566666666665</v>
      </c>
      <c r="C3192" s="2">
        <v>-105.69030000000001</v>
      </c>
      <c r="D3192" s="149" t="s">
        <v>5709</v>
      </c>
      <c r="E3192" s="2" t="s">
        <v>7058</v>
      </c>
      <c r="F3192" s="2" t="s">
        <v>1179</v>
      </c>
      <c r="G3192" s="2" t="s">
        <v>1180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4">
        <v>0</v>
      </c>
    </row>
    <row r="3193" spans="1:7" ht="11.25">
      <c r="A3193" s="1" t="s">
        <v>1505</v>
      </c>
      <c r="B3193" s="2">
        <v>-18.35</v>
      </c>
      <c r="C3193" s="2">
        <v>-125.23333333333333</v>
      </c>
      <c r="D3193" s="149" t="s">
        <v>1506</v>
      </c>
      <c r="E3193" s="2">
        <v>300</v>
      </c>
      <c r="F3193" s="2" t="s">
        <v>1507</v>
      </c>
      <c r="G3193" s="2" t="s">
        <v>1508</v>
      </c>
    </row>
    <row r="3194" spans="1:14" ht="11.25">
      <c r="A3194" s="1" t="s">
        <v>5710</v>
      </c>
      <c r="B3194" s="2">
        <v>-31.498633333333334</v>
      </c>
      <c r="C3194" s="2">
        <v>-150.5180666666667</v>
      </c>
      <c r="D3194" s="149" t="s">
        <v>5711</v>
      </c>
      <c r="E3194" s="2" t="s">
        <v>7059</v>
      </c>
      <c r="F3194" s="2" t="s">
        <v>1181</v>
      </c>
      <c r="G3194" s="2" t="s">
        <v>1183</v>
      </c>
      <c r="H3194" s="2" t="s">
        <v>1182</v>
      </c>
      <c r="I3194" s="2" t="s">
        <v>1184</v>
      </c>
      <c r="K3194" s="2">
        <v>0</v>
      </c>
      <c r="L3194" s="2">
        <v>0</v>
      </c>
      <c r="M3194" s="2">
        <v>0</v>
      </c>
      <c r="N3194" s="4">
        <v>0</v>
      </c>
    </row>
    <row r="3195" spans="1:14" ht="11.25">
      <c r="A3195" s="1" t="s">
        <v>5712</v>
      </c>
      <c r="B3195" s="2">
        <v>-26.612233333333332</v>
      </c>
      <c r="C3195" s="2">
        <v>-144.2528</v>
      </c>
      <c r="D3195" s="149" t="s">
        <v>5713</v>
      </c>
      <c r="E3195" s="2" t="s">
        <v>7060</v>
      </c>
      <c r="F3195" s="2" t="s">
        <v>1185</v>
      </c>
      <c r="G3195" s="2" t="s">
        <v>5263</v>
      </c>
      <c r="H3195" s="2" t="s">
        <v>5262</v>
      </c>
      <c r="I3195" s="2" t="s">
        <v>5264</v>
      </c>
      <c r="K3195" s="2">
        <v>0</v>
      </c>
      <c r="L3195" s="2">
        <v>0</v>
      </c>
      <c r="M3195" s="2">
        <v>0</v>
      </c>
      <c r="N3195" s="4">
        <v>0</v>
      </c>
    </row>
    <row r="3196" spans="1:14" ht="11.25">
      <c r="A3196" s="1" t="s">
        <v>5714</v>
      </c>
      <c r="B3196" s="2">
        <v>-42.075566666666674</v>
      </c>
      <c r="C3196" s="2">
        <v>-145.53085000000002</v>
      </c>
      <c r="D3196" s="149" t="s">
        <v>5715</v>
      </c>
      <c r="E3196" s="2" t="s">
        <v>7061</v>
      </c>
      <c r="F3196" s="2" t="s">
        <v>5265</v>
      </c>
      <c r="G3196" s="2" t="s">
        <v>1446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4">
        <v>0</v>
      </c>
    </row>
    <row r="3197" spans="1:14" ht="11.25">
      <c r="A3197" s="1" t="s">
        <v>3546</v>
      </c>
      <c r="B3197" s="2">
        <v>-32.320016666666675</v>
      </c>
      <c r="C3197" s="2">
        <v>-138.10223333333334</v>
      </c>
      <c r="D3197" s="149" t="s">
        <v>3547</v>
      </c>
      <c r="E3197" s="2" t="s">
        <v>6178</v>
      </c>
      <c r="F3197" s="2" t="s">
        <v>6178</v>
      </c>
      <c r="G3197" s="2" t="s">
        <v>6178</v>
      </c>
      <c r="H3197" s="2" t="s">
        <v>6178</v>
      </c>
      <c r="I3197" s="2" t="s">
        <v>6178</v>
      </c>
      <c r="J3197" s="2" t="s">
        <v>6178</v>
      </c>
      <c r="K3197" s="2" t="s">
        <v>6178</v>
      </c>
      <c r="L3197" s="2" t="s">
        <v>6178</v>
      </c>
      <c r="M3197" s="2" t="s">
        <v>6178</v>
      </c>
      <c r="N3197" s="4" t="s">
        <v>6178</v>
      </c>
    </row>
    <row r="3198" spans="1:14" ht="11.25">
      <c r="A3198" s="1" t="s">
        <v>6622</v>
      </c>
      <c r="B3198" s="2">
        <v>-27.20668333333333</v>
      </c>
      <c r="C3198" s="2">
        <v>-153.0678</v>
      </c>
      <c r="D3198" s="149" t="s">
        <v>3023</v>
      </c>
      <c r="E3198" s="2" t="s">
        <v>632</v>
      </c>
      <c r="F3198" s="2" t="s">
        <v>1447</v>
      </c>
      <c r="G3198" s="2" t="s">
        <v>1448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4">
        <v>0</v>
      </c>
    </row>
    <row r="3199" spans="1:14" ht="11.25">
      <c r="A3199" s="1" t="s">
        <v>3024</v>
      </c>
      <c r="B3199" s="2">
        <v>-34.196400000000004</v>
      </c>
      <c r="C3199" s="2">
        <v>-140.67389999999997</v>
      </c>
      <c r="D3199" s="149" t="s">
        <v>3025</v>
      </c>
      <c r="E3199" s="2" t="s">
        <v>7062</v>
      </c>
      <c r="F3199" s="2" t="s">
        <v>1449</v>
      </c>
      <c r="G3199" s="2" t="s">
        <v>1452</v>
      </c>
      <c r="H3199" s="2" t="s">
        <v>1451</v>
      </c>
      <c r="I3199" s="2" t="s">
        <v>1450</v>
      </c>
      <c r="J3199" s="2" t="s">
        <v>1453</v>
      </c>
      <c r="K3199" s="2" t="s">
        <v>1454</v>
      </c>
      <c r="M3199" s="2">
        <v>0</v>
      </c>
      <c r="N3199" s="4">
        <v>0</v>
      </c>
    </row>
    <row r="3200" spans="1:14" ht="11.25">
      <c r="A3200" s="1" t="s">
        <v>3026</v>
      </c>
      <c r="B3200" s="2">
        <v>-37.480016666666664</v>
      </c>
      <c r="C3200" s="2">
        <v>-144.71835</v>
      </c>
      <c r="D3200" s="149" t="s">
        <v>3027</v>
      </c>
      <c r="E3200" s="2" t="s">
        <v>6178</v>
      </c>
      <c r="F3200" s="2" t="s">
        <v>6178</v>
      </c>
      <c r="G3200" s="2" t="s">
        <v>6178</v>
      </c>
      <c r="H3200" s="2" t="s">
        <v>6178</v>
      </c>
      <c r="I3200" s="2" t="s">
        <v>6178</v>
      </c>
      <c r="J3200" s="2" t="s">
        <v>6178</v>
      </c>
      <c r="K3200" s="2" t="s">
        <v>6178</v>
      </c>
      <c r="L3200" s="2" t="s">
        <v>6178</v>
      </c>
      <c r="M3200" s="2" t="s">
        <v>6178</v>
      </c>
      <c r="N3200" s="4" t="s">
        <v>6178</v>
      </c>
    </row>
    <row r="3201" spans="1:14" ht="11.25">
      <c r="A3201" s="1" t="s">
        <v>3061</v>
      </c>
      <c r="B3201" s="2">
        <v>-20.701966666666667</v>
      </c>
      <c r="C3201" s="2">
        <v>-143.11473333333333</v>
      </c>
      <c r="D3201" s="149" t="s">
        <v>3062</v>
      </c>
      <c r="E3201" s="2" t="s">
        <v>7063</v>
      </c>
      <c r="F3201" s="2" t="s">
        <v>1455</v>
      </c>
      <c r="G3201" s="2" t="s">
        <v>1456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4">
        <v>0</v>
      </c>
    </row>
    <row r="3202" spans="1:14" ht="11.25">
      <c r="A3202" s="1" t="s">
        <v>3063</v>
      </c>
      <c r="B3202" s="2">
        <v>-12.356399999999999</v>
      </c>
      <c r="C3202" s="2">
        <v>-134.89751666666666</v>
      </c>
      <c r="D3202" s="149" t="s">
        <v>3064</v>
      </c>
      <c r="E3202" s="2" t="s">
        <v>7064</v>
      </c>
      <c r="F3202" s="2" t="s">
        <v>1457</v>
      </c>
      <c r="G3202" s="2" t="s">
        <v>1458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4">
        <v>0</v>
      </c>
    </row>
    <row r="3203" spans="1:14" ht="11.25">
      <c r="A3203" s="1" t="s">
        <v>3065</v>
      </c>
      <c r="B3203" s="2">
        <v>-18.84501666666667</v>
      </c>
      <c r="C3203" s="2">
        <v>-143.71001666666666</v>
      </c>
      <c r="D3203" s="149" t="s">
        <v>3066</v>
      </c>
      <c r="E3203" s="2" t="s">
        <v>6178</v>
      </c>
      <c r="F3203" s="2" t="s">
        <v>6178</v>
      </c>
      <c r="G3203" s="2" t="s">
        <v>6178</v>
      </c>
      <c r="H3203" s="2" t="s">
        <v>6178</v>
      </c>
      <c r="I3203" s="2" t="s">
        <v>6178</v>
      </c>
      <c r="J3203" s="2" t="s">
        <v>6178</v>
      </c>
      <c r="K3203" s="2" t="s">
        <v>6178</v>
      </c>
      <c r="L3203" s="2" t="s">
        <v>6178</v>
      </c>
      <c r="M3203" s="2" t="s">
        <v>6178</v>
      </c>
      <c r="N3203" s="4" t="s">
        <v>6178</v>
      </c>
    </row>
    <row r="3204" spans="1:9" ht="11.25">
      <c r="A3204" s="1" t="s">
        <v>2528</v>
      </c>
      <c r="B3204" s="2">
        <v>-20.7666666666667</v>
      </c>
      <c r="C3204" s="2">
        <v>-117.15</v>
      </c>
      <c r="D3204" s="149" t="s">
        <v>5326</v>
      </c>
      <c r="E3204" s="2">
        <v>25</v>
      </c>
      <c r="F3204" s="2" t="s">
        <v>5327</v>
      </c>
      <c r="G3204" s="2" t="s">
        <v>5328</v>
      </c>
      <c r="H3204" s="2" t="s">
        <v>5329</v>
      </c>
      <c r="I3204" s="2" t="s">
        <v>5330</v>
      </c>
    </row>
    <row r="3205" spans="1:14" ht="11.25">
      <c r="A3205" s="1" t="s">
        <v>3067</v>
      </c>
      <c r="B3205" s="2">
        <v>-34.65056666666667</v>
      </c>
      <c r="C3205" s="2">
        <v>-142.7828</v>
      </c>
      <c r="D3205" s="149" t="s">
        <v>3068</v>
      </c>
      <c r="E3205" s="2" t="s">
        <v>7065</v>
      </c>
      <c r="F3205" s="2" t="s">
        <v>1459</v>
      </c>
      <c r="G3205" s="2" t="s">
        <v>1461</v>
      </c>
      <c r="H3205" s="2" t="s">
        <v>1460</v>
      </c>
      <c r="I3205" s="2" t="s">
        <v>1462</v>
      </c>
      <c r="J3205" s="2">
        <v>0</v>
      </c>
      <c r="K3205" s="2">
        <v>0</v>
      </c>
      <c r="L3205" s="2">
        <v>0</v>
      </c>
      <c r="M3205" s="2">
        <v>0</v>
      </c>
      <c r="N3205" s="4">
        <v>0</v>
      </c>
    </row>
    <row r="3206" spans="1:14" ht="11.25">
      <c r="A3206" s="1" t="s">
        <v>3069</v>
      </c>
      <c r="B3206" s="2">
        <v>-26.54501666666667</v>
      </c>
      <c r="C3206" s="2">
        <v>-148.77473333333336</v>
      </c>
      <c r="D3206" s="149" t="s">
        <v>2688</v>
      </c>
      <c r="E3206" s="2" t="s">
        <v>7066</v>
      </c>
      <c r="F3206" s="2" t="s">
        <v>1463</v>
      </c>
      <c r="G3206" s="2" t="s">
        <v>1465</v>
      </c>
      <c r="H3206" s="2" t="s">
        <v>1464</v>
      </c>
      <c r="I3206" s="2" t="s">
        <v>1466</v>
      </c>
      <c r="K3206" s="2">
        <v>0</v>
      </c>
      <c r="L3206" s="2">
        <v>0</v>
      </c>
      <c r="M3206" s="2">
        <v>0</v>
      </c>
      <c r="N3206" s="4">
        <v>0</v>
      </c>
    </row>
    <row r="3207" spans="1:14" ht="11.25">
      <c r="A3207" s="1" t="s">
        <v>2689</v>
      </c>
      <c r="B3207" s="2">
        <v>-25.83335</v>
      </c>
      <c r="C3207" s="2">
        <v>-139.65001666666666</v>
      </c>
      <c r="D3207" s="149" t="s">
        <v>2690</v>
      </c>
      <c r="E3207" s="2" t="s">
        <v>6178</v>
      </c>
      <c r="F3207" s="2" t="s">
        <v>6178</v>
      </c>
      <c r="G3207" s="2" t="s">
        <v>6178</v>
      </c>
      <c r="H3207" s="2" t="s">
        <v>6178</v>
      </c>
      <c r="I3207" s="2" t="s">
        <v>6178</v>
      </c>
      <c r="J3207" s="2" t="s">
        <v>6178</v>
      </c>
      <c r="K3207" s="2" t="s">
        <v>6178</v>
      </c>
      <c r="L3207" s="2" t="s">
        <v>6178</v>
      </c>
      <c r="M3207" s="2" t="s">
        <v>6178</v>
      </c>
      <c r="N3207" s="4" t="s">
        <v>6178</v>
      </c>
    </row>
    <row r="3208" spans="1:7" ht="11.25">
      <c r="A3208" s="1" t="s">
        <v>7888</v>
      </c>
      <c r="B3208" s="2">
        <v>-18.783333333333335</v>
      </c>
      <c r="C3208" s="2">
        <v>-128.65</v>
      </c>
      <c r="D3208" s="149" t="s">
        <v>5331</v>
      </c>
      <c r="E3208" s="2">
        <v>1000</v>
      </c>
      <c r="F3208" s="2" t="s">
        <v>5332</v>
      </c>
      <c r="G3208" s="2" t="s">
        <v>5333</v>
      </c>
    </row>
    <row r="3209" spans="1:14" ht="11.25">
      <c r="A3209" s="1" t="s">
        <v>2691</v>
      </c>
      <c r="B3209" s="2">
        <v>-37.39168333333334</v>
      </c>
      <c r="C3209" s="2">
        <v>-144.73834999999997</v>
      </c>
      <c r="D3209" s="149" t="s">
        <v>2359</v>
      </c>
      <c r="E3209" s="2" t="s">
        <v>6178</v>
      </c>
      <c r="F3209" s="2" t="s">
        <v>6178</v>
      </c>
      <c r="G3209" s="2" t="s">
        <v>6178</v>
      </c>
      <c r="H3209" s="2" t="s">
        <v>6178</v>
      </c>
      <c r="I3209" s="2" t="s">
        <v>6178</v>
      </c>
      <c r="J3209" s="2" t="s">
        <v>6178</v>
      </c>
      <c r="K3209" s="2" t="s">
        <v>6178</v>
      </c>
      <c r="L3209" s="2" t="s">
        <v>6178</v>
      </c>
      <c r="M3209" s="2" t="s">
        <v>6178</v>
      </c>
      <c r="N3209" s="4" t="s">
        <v>6178</v>
      </c>
    </row>
    <row r="3210" spans="1:14" ht="11.25">
      <c r="A3210" s="1" t="s">
        <v>1119</v>
      </c>
      <c r="B3210" s="2">
        <v>-32.006683333333335</v>
      </c>
      <c r="C3210" s="2">
        <v>-115.53973333333334</v>
      </c>
      <c r="D3210" s="149" t="s">
        <v>1120</v>
      </c>
      <c r="E3210" s="2" t="s">
        <v>2299</v>
      </c>
      <c r="F3210" s="2" t="s">
        <v>655</v>
      </c>
      <c r="G3210" s="2" t="s">
        <v>656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4">
        <v>0</v>
      </c>
    </row>
    <row r="3211" spans="1:14" ht="11.25">
      <c r="A3211" s="1" t="s">
        <v>1121</v>
      </c>
      <c r="B3211" s="2">
        <v>-15.643350000000002</v>
      </c>
      <c r="C3211" s="2">
        <v>-141.84335000000002</v>
      </c>
      <c r="D3211" s="149" t="s">
        <v>1674</v>
      </c>
      <c r="E3211" s="2" t="s">
        <v>6178</v>
      </c>
      <c r="F3211" s="2" t="s">
        <v>6178</v>
      </c>
      <c r="G3211" s="2" t="s">
        <v>6178</v>
      </c>
      <c r="H3211" s="2" t="s">
        <v>6178</v>
      </c>
      <c r="I3211" s="2" t="s">
        <v>6178</v>
      </c>
      <c r="J3211" s="2" t="s">
        <v>6178</v>
      </c>
      <c r="K3211" s="2" t="s">
        <v>6178</v>
      </c>
      <c r="L3211" s="2" t="s">
        <v>6178</v>
      </c>
      <c r="M3211" s="2" t="s">
        <v>6178</v>
      </c>
      <c r="N3211" s="4" t="s">
        <v>6178</v>
      </c>
    </row>
    <row r="3212" spans="1:13" ht="11.25">
      <c r="A3212" s="1" t="s">
        <v>1675</v>
      </c>
      <c r="B3212" s="2">
        <v>-33.92446666666666</v>
      </c>
      <c r="C3212" s="2">
        <v>-150.98835</v>
      </c>
      <c r="D3212" s="149" t="s">
        <v>1676</v>
      </c>
      <c r="E3212" s="2" t="s">
        <v>7067</v>
      </c>
      <c r="F3212" s="2" t="s">
        <v>657</v>
      </c>
      <c r="G3212" s="2" t="s">
        <v>661</v>
      </c>
      <c r="H3212" s="2" t="s">
        <v>659</v>
      </c>
      <c r="I3212" s="2" t="s">
        <v>663</v>
      </c>
      <c r="J3212" s="2" t="s">
        <v>660</v>
      </c>
      <c r="K3212" s="2" t="s">
        <v>664</v>
      </c>
      <c r="L3212" s="2" t="s">
        <v>662</v>
      </c>
      <c r="M3212" s="2" t="s">
        <v>658</v>
      </c>
    </row>
    <row r="3213" spans="1:14" ht="11.25">
      <c r="A3213" s="1" t="s">
        <v>1677</v>
      </c>
      <c r="B3213" s="2">
        <v>-33.21668333333333</v>
      </c>
      <c r="C3213" s="2">
        <v>-141.16668333333334</v>
      </c>
      <c r="D3213" s="149" t="s">
        <v>1678</v>
      </c>
      <c r="E3213" s="2" t="s">
        <v>6178</v>
      </c>
      <c r="F3213" s="2" t="s">
        <v>6178</v>
      </c>
      <c r="G3213" s="2" t="s">
        <v>6178</v>
      </c>
      <c r="H3213" s="2" t="s">
        <v>6178</v>
      </c>
      <c r="I3213" s="2" t="s">
        <v>6178</v>
      </c>
      <c r="J3213" s="2" t="s">
        <v>6178</v>
      </c>
      <c r="K3213" s="2" t="s">
        <v>6178</v>
      </c>
      <c r="L3213" s="2" t="s">
        <v>6178</v>
      </c>
      <c r="M3213" s="2" t="s">
        <v>6178</v>
      </c>
      <c r="N3213" s="4" t="s">
        <v>6178</v>
      </c>
    </row>
    <row r="3214" spans="1:14" ht="11.25">
      <c r="A3214" s="1" t="s">
        <v>1679</v>
      </c>
      <c r="B3214" s="2">
        <v>-35.30835</v>
      </c>
      <c r="C3214" s="2">
        <v>-149.1939</v>
      </c>
      <c r="D3214" s="149" t="s">
        <v>1680</v>
      </c>
      <c r="E3214" s="2" t="s">
        <v>3942</v>
      </c>
      <c r="F3214" s="2" t="s">
        <v>665</v>
      </c>
      <c r="G3214" s="2" t="s">
        <v>667</v>
      </c>
      <c r="H3214" s="2" t="s">
        <v>666</v>
      </c>
      <c r="I3214" s="2" t="s">
        <v>668</v>
      </c>
      <c r="J3214" s="2">
        <v>0</v>
      </c>
      <c r="K3214" s="2">
        <v>0</v>
      </c>
      <c r="L3214" s="2">
        <v>0</v>
      </c>
      <c r="M3214" s="2">
        <v>0</v>
      </c>
      <c r="N3214" s="4">
        <v>0</v>
      </c>
    </row>
    <row r="3215" spans="1:14" ht="11.25">
      <c r="A3215" s="1" t="s">
        <v>1681</v>
      </c>
      <c r="B3215" s="2">
        <v>-30.320566666666668</v>
      </c>
      <c r="C3215" s="2">
        <v>-153.1164</v>
      </c>
      <c r="D3215" s="149" t="s">
        <v>1682</v>
      </c>
      <c r="E3215" s="2" t="s">
        <v>630</v>
      </c>
      <c r="F3215" s="2" t="s">
        <v>669</v>
      </c>
      <c r="G3215" s="2" t="s">
        <v>671</v>
      </c>
      <c r="H3215" s="2" t="s">
        <v>670</v>
      </c>
      <c r="I3215" s="2" t="s">
        <v>2224</v>
      </c>
      <c r="J3215" s="2">
        <v>0</v>
      </c>
      <c r="K3215" s="2">
        <v>0</v>
      </c>
      <c r="L3215" s="2">
        <v>0</v>
      </c>
      <c r="M3215" s="2">
        <v>0</v>
      </c>
      <c r="N3215" s="4">
        <v>0</v>
      </c>
    </row>
    <row r="3216" spans="1:14" ht="11.25">
      <c r="A3216" s="1" t="s">
        <v>1683</v>
      </c>
      <c r="B3216" s="2">
        <v>-34.0403</v>
      </c>
      <c r="C3216" s="2">
        <v>-150.68723333333332</v>
      </c>
      <c r="D3216" s="149" t="s">
        <v>1684</v>
      </c>
      <c r="E3216" s="2" t="s">
        <v>3943</v>
      </c>
      <c r="F3216" s="2" t="s">
        <v>2225</v>
      </c>
      <c r="G3216" s="2" t="s">
        <v>2227</v>
      </c>
      <c r="H3216" s="2" t="s">
        <v>2226</v>
      </c>
      <c r="I3216" s="2" t="s">
        <v>2228</v>
      </c>
      <c r="K3216" s="2">
        <v>0</v>
      </c>
      <c r="L3216" s="2">
        <v>0</v>
      </c>
      <c r="M3216" s="2">
        <v>0</v>
      </c>
      <c r="N3216" s="4">
        <v>0</v>
      </c>
    </row>
    <row r="3217" spans="1:14" ht="11.25">
      <c r="A3217" s="1" t="s">
        <v>2079</v>
      </c>
      <c r="B3217" s="2">
        <v>-32.03723333333333</v>
      </c>
      <c r="C3217" s="2">
        <v>-150.8322333333333</v>
      </c>
      <c r="D3217" s="149" t="s">
        <v>2080</v>
      </c>
      <c r="E3217" s="2" t="s">
        <v>6178</v>
      </c>
      <c r="F3217" s="2" t="s">
        <v>6178</v>
      </c>
      <c r="G3217" s="2" t="s">
        <v>6178</v>
      </c>
      <c r="H3217" s="2" t="s">
        <v>6178</v>
      </c>
      <c r="I3217" s="2" t="s">
        <v>6178</v>
      </c>
      <c r="J3217" s="2" t="s">
        <v>6178</v>
      </c>
      <c r="K3217" s="2" t="s">
        <v>6178</v>
      </c>
      <c r="L3217" s="2" t="s">
        <v>6178</v>
      </c>
      <c r="M3217" s="2" t="s">
        <v>6178</v>
      </c>
      <c r="N3217" s="4" t="s">
        <v>6178</v>
      </c>
    </row>
    <row r="3218" spans="1:14" ht="11.25">
      <c r="A3218" s="1" t="s">
        <v>2081</v>
      </c>
      <c r="B3218" s="2">
        <v>-31.240299999999998</v>
      </c>
      <c r="C3218" s="2">
        <v>-119.35973333333334</v>
      </c>
      <c r="D3218" s="149" t="s">
        <v>2082</v>
      </c>
      <c r="E3218" s="2" t="s">
        <v>6178</v>
      </c>
      <c r="F3218" s="2" t="s">
        <v>6178</v>
      </c>
      <c r="G3218" s="2" t="s">
        <v>6178</v>
      </c>
      <c r="H3218" s="2" t="s">
        <v>6178</v>
      </c>
      <c r="I3218" s="2" t="s">
        <v>6178</v>
      </c>
      <c r="J3218" s="2" t="s">
        <v>6178</v>
      </c>
      <c r="K3218" s="2" t="s">
        <v>6178</v>
      </c>
      <c r="L3218" s="2" t="s">
        <v>6178</v>
      </c>
      <c r="M3218" s="2" t="s">
        <v>6178</v>
      </c>
      <c r="N3218" s="4" t="s">
        <v>6178</v>
      </c>
    </row>
    <row r="3219" spans="1:14" ht="11.25">
      <c r="A3219" s="1" t="s">
        <v>2083</v>
      </c>
      <c r="B3219" s="2">
        <v>-32.21668333333333</v>
      </c>
      <c r="C3219" s="2">
        <v>-148.57473333333334</v>
      </c>
      <c r="D3219" s="149" t="s">
        <v>2084</v>
      </c>
      <c r="E3219" s="2" t="s">
        <v>3944</v>
      </c>
      <c r="F3219" s="2" t="s">
        <v>2229</v>
      </c>
      <c r="G3219" s="2" t="s">
        <v>6269</v>
      </c>
      <c r="H3219" s="2" t="s">
        <v>6268</v>
      </c>
      <c r="I3219" s="2" t="s">
        <v>6270</v>
      </c>
      <c r="K3219" s="2">
        <v>0</v>
      </c>
      <c r="L3219" s="2">
        <v>0</v>
      </c>
      <c r="M3219" s="2">
        <v>0</v>
      </c>
      <c r="N3219" s="4">
        <v>0</v>
      </c>
    </row>
    <row r="3220" spans="1:14" ht="11.25">
      <c r="A3220" s="1" t="s">
        <v>2085</v>
      </c>
      <c r="B3220" s="2">
        <v>-32.40835</v>
      </c>
      <c r="C3220" s="2">
        <v>-115.88001666666666</v>
      </c>
      <c r="D3220" s="149" t="s">
        <v>2086</v>
      </c>
      <c r="E3220" s="2" t="s">
        <v>6178</v>
      </c>
      <c r="F3220" s="2" t="s">
        <v>6178</v>
      </c>
      <c r="G3220" s="2" t="s">
        <v>6178</v>
      </c>
      <c r="H3220" s="2" t="s">
        <v>6178</v>
      </c>
      <c r="I3220" s="2" t="s">
        <v>6178</v>
      </c>
      <c r="J3220" s="2" t="s">
        <v>6178</v>
      </c>
      <c r="K3220" s="2" t="s">
        <v>6178</v>
      </c>
      <c r="L3220" s="2" t="s">
        <v>6178</v>
      </c>
      <c r="M3220" s="2" t="s">
        <v>6178</v>
      </c>
      <c r="N3220" s="4" t="s">
        <v>6178</v>
      </c>
    </row>
    <row r="3221" spans="1:14" ht="11.25">
      <c r="A3221" s="1" t="s">
        <v>2087</v>
      </c>
      <c r="B3221" s="2">
        <v>-28.049733333333332</v>
      </c>
      <c r="C3221" s="2">
        <v>-148.5953</v>
      </c>
      <c r="D3221" s="149" t="s">
        <v>6354</v>
      </c>
      <c r="E3221" s="2" t="s">
        <v>7060</v>
      </c>
      <c r="F3221" s="2" t="s">
        <v>236</v>
      </c>
      <c r="G3221" s="2" t="s">
        <v>238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4">
        <v>0</v>
      </c>
    </row>
    <row r="3222" spans="1:14" ht="11.25">
      <c r="A3222" s="1" t="s">
        <v>6355</v>
      </c>
      <c r="B3222" s="2">
        <v>-29.708899999999996</v>
      </c>
      <c r="C3222" s="2">
        <v>-152.92835</v>
      </c>
      <c r="D3222" s="149" t="s">
        <v>4128</v>
      </c>
      <c r="E3222" s="2" t="s">
        <v>6178</v>
      </c>
      <c r="F3222" s="2" t="s">
        <v>6178</v>
      </c>
      <c r="G3222" s="2" t="s">
        <v>6178</v>
      </c>
      <c r="H3222" s="2" t="s">
        <v>6178</v>
      </c>
      <c r="I3222" s="2" t="s">
        <v>6178</v>
      </c>
      <c r="J3222" s="2" t="s">
        <v>6178</v>
      </c>
      <c r="K3222" s="2" t="s">
        <v>6178</v>
      </c>
      <c r="L3222" s="2" t="s">
        <v>6178</v>
      </c>
      <c r="M3222" s="2" t="s">
        <v>6178</v>
      </c>
      <c r="N3222" s="4" t="s">
        <v>6178</v>
      </c>
    </row>
    <row r="3223" spans="1:14" ht="11.25">
      <c r="A3223" s="1" t="s">
        <v>4129</v>
      </c>
      <c r="B3223" s="2">
        <v>-32.616683333333334</v>
      </c>
      <c r="C3223" s="2">
        <v>-151.20001666666667</v>
      </c>
      <c r="D3223" s="149" t="s">
        <v>7664</v>
      </c>
      <c r="E3223" s="2" t="s">
        <v>6178</v>
      </c>
      <c r="F3223" s="2" t="s">
        <v>6178</v>
      </c>
      <c r="G3223" s="2" t="s">
        <v>6178</v>
      </c>
      <c r="H3223" s="2" t="s">
        <v>6178</v>
      </c>
      <c r="I3223" s="2" t="s">
        <v>6178</v>
      </c>
      <c r="J3223" s="2" t="s">
        <v>6178</v>
      </c>
      <c r="K3223" s="2" t="s">
        <v>6178</v>
      </c>
      <c r="L3223" s="2" t="s">
        <v>6178</v>
      </c>
      <c r="M3223" s="2" t="s">
        <v>6178</v>
      </c>
      <c r="N3223" s="4" t="s">
        <v>6178</v>
      </c>
    </row>
    <row r="3224" spans="1:14" ht="11.25">
      <c r="A3224" s="1" t="s">
        <v>7665</v>
      </c>
      <c r="B3224" s="2">
        <v>-25.68335</v>
      </c>
      <c r="C3224" s="2">
        <v>-142.10835</v>
      </c>
      <c r="D3224" s="149" t="s">
        <v>1467</v>
      </c>
      <c r="E3224" s="2" t="s">
        <v>6178</v>
      </c>
      <c r="F3224" s="2" t="s">
        <v>6178</v>
      </c>
      <c r="G3224" s="2" t="s">
        <v>6178</v>
      </c>
      <c r="H3224" s="2" t="s">
        <v>6178</v>
      </c>
      <c r="I3224" s="2" t="s">
        <v>6178</v>
      </c>
      <c r="J3224" s="2" t="s">
        <v>6178</v>
      </c>
      <c r="K3224" s="2" t="s">
        <v>6178</v>
      </c>
      <c r="L3224" s="2" t="s">
        <v>6178</v>
      </c>
      <c r="M3224" s="2" t="s">
        <v>6178</v>
      </c>
      <c r="N3224" s="4" t="s">
        <v>6178</v>
      </c>
    </row>
    <row r="3225" spans="1:14" ht="11.25">
      <c r="A3225" s="1" t="s">
        <v>5149</v>
      </c>
      <c r="B3225" s="2">
        <v>-25.8939</v>
      </c>
      <c r="C3225" s="2">
        <v>-113.57723333333333</v>
      </c>
      <c r="D3225" s="149" t="s">
        <v>5150</v>
      </c>
      <c r="E3225" s="2" t="s">
        <v>6178</v>
      </c>
      <c r="F3225" s="2" t="s">
        <v>6178</v>
      </c>
      <c r="G3225" s="2" t="s">
        <v>6178</v>
      </c>
      <c r="H3225" s="2" t="s">
        <v>6178</v>
      </c>
      <c r="I3225" s="2" t="s">
        <v>6178</v>
      </c>
      <c r="J3225" s="2" t="s">
        <v>6178</v>
      </c>
      <c r="K3225" s="2" t="s">
        <v>6178</v>
      </c>
      <c r="L3225" s="2" t="s">
        <v>6178</v>
      </c>
      <c r="M3225" s="2" t="s">
        <v>6178</v>
      </c>
      <c r="N3225" s="4" t="s">
        <v>6178</v>
      </c>
    </row>
    <row r="3226" spans="1:14" ht="11.25">
      <c r="A3226" s="1" t="s">
        <v>5151</v>
      </c>
      <c r="B3226" s="2">
        <v>-20.278350000000003</v>
      </c>
      <c r="C3226" s="2">
        <v>-148.75556666666665</v>
      </c>
      <c r="D3226" s="149" t="s">
        <v>3038</v>
      </c>
      <c r="E3226" s="2" t="s">
        <v>6178</v>
      </c>
      <c r="F3226" s="2" t="s">
        <v>6178</v>
      </c>
      <c r="G3226" s="2" t="s">
        <v>6178</v>
      </c>
      <c r="H3226" s="2" t="s">
        <v>6178</v>
      </c>
      <c r="I3226" s="2" t="s">
        <v>6178</v>
      </c>
      <c r="J3226" s="2" t="s">
        <v>6178</v>
      </c>
      <c r="K3226" s="2" t="s">
        <v>6178</v>
      </c>
      <c r="L3226" s="2" t="s">
        <v>6178</v>
      </c>
      <c r="M3226" s="2" t="s">
        <v>6178</v>
      </c>
      <c r="N3226" s="4" t="s">
        <v>6178</v>
      </c>
    </row>
    <row r="3227" spans="1:14" ht="11.25">
      <c r="A3227" s="1" t="s">
        <v>3384</v>
      </c>
      <c r="B3227" s="2">
        <v>-36.4289</v>
      </c>
      <c r="C3227" s="2">
        <v>-145.39251666666667</v>
      </c>
      <c r="D3227" s="149" t="s">
        <v>3385</v>
      </c>
      <c r="E3227" s="2" t="s">
        <v>2215</v>
      </c>
      <c r="F3227" s="2" t="s">
        <v>6271</v>
      </c>
      <c r="G3227" s="2" t="s">
        <v>467</v>
      </c>
      <c r="H3227" s="2" t="s">
        <v>466</v>
      </c>
      <c r="I3227" s="2" t="s">
        <v>468</v>
      </c>
      <c r="K3227" s="2">
        <v>0</v>
      </c>
      <c r="L3227" s="2">
        <v>0</v>
      </c>
      <c r="M3227" s="2">
        <v>0</v>
      </c>
      <c r="N3227" s="4">
        <v>0</v>
      </c>
    </row>
    <row r="3228" spans="1:14" ht="11.25">
      <c r="A3228" s="1" t="s">
        <v>3386</v>
      </c>
      <c r="B3228" s="2">
        <v>-33.995016666666665</v>
      </c>
      <c r="C3228" s="2">
        <v>-150.95251666666664</v>
      </c>
      <c r="D3228" s="149" t="s">
        <v>3387</v>
      </c>
      <c r="E3228" s="2" t="s">
        <v>2172</v>
      </c>
      <c r="F3228" s="2" t="s">
        <v>469</v>
      </c>
      <c r="G3228" s="2" t="s">
        <v>470</v>
      </c>
      <c r="H3228" s="2">
        <v>0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4">
        <v>0</v>
      </c>
    </row>
    <row r="3229" spans="1:14" ht="11.25">
      <c r="A3229" s="1" t="s">
        <v>3388</v>
      </c>
      <c r="B3229" s="2">
        <v>-9.373899999999999</v>
      </c>
      <c r="C3229" s="2">
        <v>-142.62501666666668</v>
      </c>
      <c r="D3229" s="149" t="s">
        <v>3389</v>
      </c>
      <c r="E3229" s="2" t="s">
        <v>6178</v>
      </c>
      <c r="F3229" s="2" t="s">
        <v>6178</v>
      </c>
      <c r="G3229" s="2" t="s">
        <v>6178</v>
      </c>
      <c r="H3229" s="2" t="s">
        <v>6178</v>
      </c>
      <c r="I3229" s="2" t="s">
        <v>6178</v>
      </c>
      <c r="J3229" s="2" t="s">
        <v>6178</v>
      </c>
      <c r="K3229" s="2" t="s">
        <v>6178</v>
      </c>
      <c r="L3229" s="2" t="s">
        <v>6178</v>
      </c>
      <c r="M3229" s="2" t="s">
        <v>6178</v>
      </c>
      <c r="N3229" s="4" t="s">
        <v>6178</v>
      </c>
    </row>
    <row r="3230" spans="1:14" ht="11.25">
      <c r="A3230" s="1" t="s">
        <v>5896</v>
      </c>
      <c r="B3230" s="2">
        <v>-17.066666666666666</v>
      </c>
      <c r="C3230" s="2">
        <v>-125.23833333333333</v>
      </c>
      <c r="D3230" s="149" t="s">
        <v>5897</v>
      </c>
      <c r="E3230" s="2" t="s">
        <v>6178</v>
      </c>
      <c r="F3230" s="2" t="s">
        <v>6178</v>
      </c>
      <c r="G3230" s="2" t="s">
        <v>6178</v>
      </c>
      <c r="H3230" s="2" t="s">
        <v>6178</v>
      </c>
      <c r="I3230" s="2" t="s">
        <v>6178</v>
      </c>
      <c r="J3230" s="2" t="s">
        <v>6178</v>
      </c>
      <c r="K3230" s="2" t="s">
        <v>6178</v>
      </c>
      <c r="L3230" s="2" t="s">
        <v>6178</v>
      </c>
      <c r="M3230" s="2" t="s">
        <v>6178</v>
      </c>
      <c r="N3230" s="2" t="s">
        <v>6178</v>
      </c>
    </row>
    <row r="3231" spans="1:14" ht="11.25">
      <c r="A3231" s="1" t="s">
        <v>3390</v>
      </c>
      <c r="B3231" s="2">
        <v>-35.5264</v>
      </c>
      <c r="C3231" s="2">
        <v>-142.8889</v>
      </c>
      <c r="D3231" s="149" t="s">
        <v>3391</v>
      </c>
      <c r="E3231" s="2" t="s">
        <v>4983</v>
      </c>
      <c r="F3231" s="2" t="s">
        <v>2004</v>
      </c>
      <c r="G3231" s="2" t="s">
        <v>2006</v>
      </c>
      <c r="H3231" s="2" t="s">
        <v>2005</v>
      </c>
      <c r="I3231" s="2" t="s">
        <v>2007</v>
      </c>
      <c r="K3231" s="2">
        <v>0</v>
      </c>
      <c r="L3231" s="2">
        <v>0</v>
      </c>
      <c r="M3231" s="2">
        <v>0</v>
      </c>
      <c r="N3231" s="4">
        <v>0</v>
      </c>
    </row>
    <row r="3232" spans="1:14" ht="11.25">
      <c r="A3232" s="1" t="s">
        <v>3392</v>
      </c>
      <c r="B3232" s="2">
        <v>-40.83501666666667</v>
      </c>
      <c r="C3232" s="2">
        <v>-145.08363333333335</v>
      </c>
      <c r="D3232" s="149" t="s">
        <v>3393</v>
      </c>
      <c r="E3232" s="2" t="s">
        <v>4992</v>
      </c>
      <c r="F3232" s="2" t="s">
        <v>2008</v>
      </c>
      <c r="G3232" s="2" t="s">
        <v>2010</v>
      </c>
      <c r="H3232" s="2" t="s">
        <v>2009</v>
      </c>
      <c r="I3232" s="2" t="s">
        <v>2011</v>
      </c>
      <c r="K3232" s="2">
        <v>0</v>
      </c>
      <c r="L3232" s="2">
        <v>0</v>
      </c>
      <c r="M3232" s="2">
        <v>0</v>
      </c>
      <c r="N3232" s="4">
        <v>0</v>
      </c>
    </row>
    <row r="3233" spans="1:14" ht="11.25">
      <c r="A3233" s="1" t="s">
        <v>3394</v>
      </c>
      <c r="B3233" s="2">
        <v>-11.422799999999999</v>
      </c>
      <c r="C3233" s="2">
        <v>-130.65363333333332</v>
      </c>
      <c r="D3233" s="149" t="s">
        <v>3544</v>
      </c>
      <c r="E3233" s="2" t="s">
        <v>7296</v>
      </c>
      <c r="F3233" s="2" t="s">
        <v>2012</v>
      </c>
      <c r="G3233" s="2" t="s">
        <v>2013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4">
        <v>0</v>
      </c>
    </row>
    <row r="3234" spans="1:14" ht="11.25">
      <c r="A3234" s="1" t="s">
        <v>3545</v>
      </c>
      <c r="B3234" s="2">
        <v>-29.042516666666668</v>
      </c>
      <c r="C3234" s="2">
        <v>-167.93806666666666</v>
      </c>
      <c r="D3234" s="149" t="s">
        <v>4554</v>
      </c>
      <c r="E3234" s="2" t="s">
        <v>2215</v>
      </c>
      <c r="F3234" s="2" t="s">
        <v>2014</v>
      </c>
      <c r="G3234" s="2" t="s">
        <v>2016</v>
      </c>
      <c r="H3234" s="2" t="s">
        <v>2015</v>
      </c>
      <c r="I3234" s="2" t="s">
        <v>2017</v>
      </c>
      <c r="J3234" s="2">
        <v>0</v>
      </c>
      <c r="K3234" s="2">
        <v>0</v>
      </c>
      <c r="L3234" s="2">
        <v>0</v>
      </c>
      <c r="M3234" s="2">
        <v>0</v>
      </c>
      <c r="N3234" s="4">
        <v>0</v>
      </c>
    </row>
    <row r="3235" spans="1:14" ht="11.25">
      <c r="A3235" s="1" t="s">
        <v>4555</v>
      </c>
      <c r="B3235" s="2">
        <v>-34.948899999999995</v>
      </c>
      <c r="C3235" s="2">
        <v>-150.53696666666667</v>
      </c>
      <c r="D3235" s="149" t="s">
        <v>4556</v>
      </c>
      <c r="E3235" s="2" t="s">
        <v>2173</v>
      </c>
      <c r="F3235" s="2" t="s">
        <v>2018</v>
      </c>
      <c r="G3235" s="2" t="s">
        <v>5665</v>
      </c>
      <c r="H3235" s="2" t="s">
        <v>2019</v>
      </c>
      <c r="I3235" s="2" t="s">
        <v>5666</v>
      </c>
      <c r="J3235" s="2">
        <v>0</v>
      </c>
      <c r="K3235" s="2">
        <v>0</v>
      </c>
      <c r="L3235" s="2">
        <v>0</v>
      </c>
      <c r="M3235" s="2">
        <v>0</v>
      </c>
      <c r="N3235" s="4">
        <v>0</v>
      </c>
    </row>
    <row r="3236" spans="1:14" ht="11.25">
      <c r="A3236" s="1" t="s">
        <v>5553</v>
      </c>
      <c r="B3236" s="2">
        <v>-28.6203</v>
      </c>
      <c r="C3236" s="2">
        <v>-151.99056666666664</v>
      </c>
      <c r="D3236" s="149" t="s">
        <v>7418</v>
      </c>
      <c r="E3236" s="2" t="s">
        <v>6178</v>
      </c>
      <c r="F3236" s="2" t="s">
        <v>6178</v>
      </c>
      <c r="G3236" s="2" t="s">
        <v>6178</v>
      </c>
      <c r="H3236" s="2" t="s">
        <v>6178</v>
      </c>
      <c r="I3236" s="2" t="s">
        <v>6178</v>
      </c>
      <c r="J3236" s="2" t="s">
        <v>6178</v>
      </c>
      <c r="K3236" s="2" t="s">
        <v>6178</v>
      </c>
      <c r="L3236" s="2" t="s">
        <v>6178</v>
      </c>
      <c r="M3236" s="2" t="s">
        <v>6178</v>
      </c>
      <c r="N3236" s="4" t="s">
        <v>6178</v>
      </c>
    </row>
    <row r="3237" spans="1:14" ht="11.25">
      <c r="A3237" s="1" t="s">
        <v>7419</v>
      </c>
      <c r="B3237" s="2">
        <v>-18.621683333333333</v>
      </c>
      <c r="C3237" s="2">
        <v>-144.56835</v>
      </c>
      <c r="D3237" s="149" t="s">
        <v>7420</v>
      </c>
      <c r="E3237" s="2" t="s">
        <v>6178</v>
      </c>
      <c r="F3237" s="2" t="s">
        <v>6178</v>
      </c>
      <c r="G3237" s="2" t="s">
        <v>6178</v>
      </c>
      <c r="H3237" s="2" t="s">
        <v>6178</v>
      </c>
      <c r="I3237" s="2" t="s">
        <v>6178</v>
      </c>
      <c r="J3237" s="2" t="s">
        <v>6178</v>
      </c>
      <c r="K3237" s="2" t="s">
        <v>6178</v>
      </c>
      <c r="L3237" s="2" t="s">
        <v>6178</v>
      </c>
      <c r="M3237" s="2" t="s">
        <v>6178</v>
      </c>
      <c r="N3237" s="4" t="s">
        <v>6178</v>
      </c>
    </row>
    <row r="3238" spans="1:14" ht="11.25">
      <c r="A3238" s="1" t="s">
        <v>7421</v>
      </c>
      <c r="B3238" s="2">
        <v>-27.915016666666666</v>
      </c>
      <c r="C3238" s="2">
        <v>-153.37335</v>
      </c>
      <c r="D3238" s="149" t="s">
        <v>6512</v>
      </c>
      <c r="E3238" s="2" t="s">
        <v>6178</v>
      </c>
      <c r="F3238" s="2" t="s">
        <v>6178</v>
      </c>
      <c r="G3238" s="2" t="s">
        <v>6178</v>
      </c>
      <c r="H3238" s="2" t="s">
        <v>6178</v>
      </c>
      <c r="I3238" s="2" t="s">
        <v>6178</v>
      </c>
      <c r="J3238" s="2" t="s">
        <v>6178</v>
      </c>
      <c r="K3238" s="2" t="s">
        <v>6178</v>
      </c>
      <c r="L3238" s="2" t="s">
        <v>6178</v>
      </c>
      <c r="M3238" s="2" t="s">
        <v>6178</v>
      </c>
      <c r="N3238" s="4" t="s">
        <v>6178</v>
      </c>
    </row>
    <row r="3239" spans="1:14" ht="11.25">
      <c r="A3239" s="1" t="s">
        <v>6513</v>
      </c>
      <c r="B3239" s="2">
        <v>-33.600566666666666</v>
      </c>
      <c r="C3239" s="2">
        <v>-150.78085000000002</v>
      </c>
      <c r="D3239" s="149" t="s">
        <v>6514</v>
      </c>
      <c r="E3239" s="2" t="s">
        <v>414</v>
      </c>
      <c r="F3239" s="2" t="s">
        <v>5667</v>
      </c>
      <c r="G3239" s="2" t="s">
        <v>5668</v>
      </c>
      <c r="H3239" s="2">
        <v>0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4">
        <v>0</v>
      </c>
    </row>
    <row r="3240" spans="1:14" ht="11.25">
      <c r="A3240" s="1" t="s">
        <v>6515</v>
      </c>
      <c r="B3240" s="2">
        <v>-42.155566666666665</v>
      </c>
      <c r="C3240" s="2">
        <v>-145.29139999999998</v>
      </c>
      <c r="D3240" s="149" t="s">
        <v>6516</v>
      </c>
      <c r="E3240" s="2" t="s">
        <v>414</v>
      </c>
      <c r="F3240" s="2" t="s">
        <v>5669</v>
      </c>
      <c r="G3240" s="2" t="s">
        <v>5670</v>
      </c>
      <c r="H3240" s="2">
        <v>0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4">
        <v>0</v>
      </c>
    </row>
    <row r="3241" spans="1:14" ht="11.25">
      <c r="A3241" s="1" t="s">
        <v>6517</v>
      </c>
      <c r="B3241" s="2">
        <v>-33.946133333333336</v>
      </c>
      <c r="C3241" s="2">
        <v>-151.1772333333333</v>
      </c>
      <c r="D3241" s="149" t="s">
        <v>6518</v>
      </c>
      <c r="E3241" s="2" t="s">
        <v>2293</v>
      </c>
      <c r="F3241" s="2" t="s">
        <v>5671</v>
      </c>
      <c r="G3241" s="2" t="s">
        <v>5674</v>
      </c>
      <c r="H3241" s="2" t="s">
        <v>5673</v>
      </c>
      <c r="I3241" s="2" t="s">
        <v>5676</v>
      </c>
      <c r="J3241" s="2" t="s">
        <v>5675</v>
      </c>
      <c r="K3241" s="2" t="s">
        <v>5672</v>
      </c>
      <c r="M3241" s="2">
        <v>0</v>
      </c>
      <c r="N3241" s="4">
        <v>0</v>
      </c>
    </row>
    <row r="3242" spans="1:14" ht="11.25">
      <c r="A3242" s="1" t="s">
        <v>6519</v>
      </c>
      <c r="B3242" s="2">
        <v>-36.63668333333334</v>
      </c>
      <c r="C3242" s="2">
        <v>-143.18585000000002</v>
      </c>
      <c r="D3242" s="149" t="s">
        <v>6520</v>
      </c>
      <c r="E3242" s="2" t="s">
        <v>411</v>
      </c>
      <c r="F3242" s="2" t="s">
        <v>5677</v>
      </c>
      <c r="G3242" s="2" t="s">
        <v>6810</v>
      </c>
      <c r="H3242" s="2" t="s">
        <v>5678</v>
      </c>
      <c r="I3242" s="2" t="s">
        <v>6811</v>
      </c>
      <c r="K3242" s="2">
        <v>0</v>
      </c>
      <c r="L3242" s="2">
        <v>0</v>
      </c>
      <c r="M3242" s="2">
        <v>0</v>
      </c>
      <c r="N3242" s="4">
        <v>0</v>
      </c>
    </row>
    <row r="3243" spans="1:14" ht="11.25">
      <c r="A3243" s="1" t="s">
        <v>6521</v>
      </c>
      <c r="B3243" s="2">
        <v>-41.33668333333333</v>
      </c>
      <c r="C3243" s="2">
        <v>-148.28196666666668</v>
      </c>
      <c r="D3243" s="149" t="s">
        <v>1711</v>
      </c>
      <c r="E3243" s="2" t="s">
        <v>2174</v>
      </c>
      <c r="F3243" s="2" t="s">
        <v>6812</v>
      </c>
      <c r="G3243" s="2" t="s">
        <v>6813</v>
      </c>
      <c r="H3243" s="2">
        <v>0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4">
        <v>0</v>
      </c>
    </row>
    <row r="3244" spans="1:14" ht="11.25">
      <c r="A3244" s="1" t="s">
        <v>1712</v>
      </c>
      <c r="B3244" s="2">
        <v>-24.358349999999998</v>
      </c>
      <c r="C3244" s="2">
        <v>-143.3000166666667</v>
      </c>
      <c r="D3244" s="149" t="s">
        <v>1713</v>
      </c>
      <c r="E3244" s="2" t="s">
        <v>6178</v>
      </c>
      <c r="F3244" s="2" t="s">
        <v>6178</v>
      </c>
      <c r="G3244" s="2" t="s">
        <v>6178</v>
      </c>
      <c r="H3244" s="2" t="s">
        <v>6178</v>
      </c>
      <c r="I3244" s="2" t="s">
        <v>6178</v>
      </c>
      <c r="J3244" s="2" t="s">
        <v>6178</v>
      </c>
      <c r="K3244" s="2" t="s">
        <v>6178</v>
      </c>
      <c r="L3244" s="2" t="s">
        <v>6178</v>
      </c>
      <c r="M3244" s="2" t="s">
        <v>6178</v>
      </c>
      <c r="N3244" s="4" t="s">
        <v>6178</v>
      </c>
    </row>
    <row r="3245" spans="1:13" ht="11.25">
      <c r="A3245" s="1" t="s">
        <v>1714</v>
      </c>
      <c r="B3245" s="2">
        <v>-31.083899999999996</v>
      </c>
      <c r="C3245" s="2">
        <v>-150.84668333333335</v>
      </c>
      <c r="D3245" s="149" t="s">
        <v>1715</v>
      </c>
      <c r="E3245" s="2" t="s">
        <v>3667</v>
      </c>
      <c r="F3245" s="2" t="s">
        <v>6814</v>
      </c>
      <c r="G3245" s="2" t="s">
        <v>6818</v>
      </c>
      <c r="H3245" s="2" t="s">
        <v>6816</v>
      </c>
      <c r="I3245" s="2" t="s">
        <v>7867</v>
      </c>
      <c r="J3245" s="2" t="s">
        <v>6817</v>
      </c>
      <c r="K3245" s="2" t="s">
        <v>3780</v>
      </c>
      <c r="L3245" s="2" t="s">
        <v>6815</v>
      </c>
      <c r="M3245" s="2" t="s">
        <v>7866</v>
      </c>
    </row>
    <row r="3246" spans="1:14" ht="11.25">
      <c r="A3246" s="1" t="s">
        <v>1716</v>
      </c>
      <c r="B3246" s="2">
        <v>-35.165299999999995</v>
      </c>
      <c r="C3246" s="2">
        <v>-147.46640000000002</v>
      </c>
      <c r="D3246" s="149" t="s">
        <v>4784</v>
      </c>
      <c r="E3246" s="2" t="s">
        <v>416</v>
      </c>
      <c r="F3246" s="2" t="s">
        <v>3781</v>
      </c>
      <c r="G3246" s="2" t="s">
        <v>3783</v>
      </c>
      <c r="H3246" s="2" t="s">
        <v>3782</v>
      </c>
      <c r="I3246" s="2" t="s">
        <v>3784</v>
      </c>
      <c r="K3246" s="2">
        <v>0</v>
      </c>
      <c r="L3246" s="2">
        <v>0</v>
      </c>
      <c r="M3246" s="2">
        <v>0</v>
      </c>
      <c r="N3246" s="4">
        <v>0</v>
      </c>
    </row>
    <row r="3247" spans="1:14" ht="11.25">
      <c r="A3247" s="1" t="s">
        <v>4785</v>
      </c>
      <c r="B3247" s="2">
        <v>-35.37585</v>
      </c>
      <c r="C3247" s="2">
        <v>-143.5328</v>
      </c>
      <c r="D3247" s="149" t="s">
        <v>4786</v>
      </c>
      <c r="E3247" s="2" t="s">
        <v>6177</v>
      </c>
      <c r="F3247" s="2" t="s">
        <v>3785</v>
      </c>
      <c r="G3247" s="2" t="s">
        <v>3788</v>
      </c>
      <c r="H3247" s="2" t="s">
        <v>3787</v>
      </c>
      <c r="I3247" s="2" t="s">
        <v>6829</v>
      </c>
      <c r="J3247" s="2" t="s">
        <v>6828</v>
      </c>
      <c r="K3247" s="2" t="s">
        <v>3786</v>
      </c>
      <c r="L3247" s="2">
        <v>0</v>
      </c>
      <c r="M3247" s="2">
        <v>0</v>
      </c>
      <c r="N3247" s="4">
        <v>0</v>
      </c>
    </row>
    <row r="3248" spans="1:14" ht="11.25">
      <c r="A3248" s="1" t="s">
        <v>4787</v>
      </c>
      <c r="B3248" s="2">
        <v>-37.07168333333334</v>
      </c>
      <c r="C3248" s="2">
        <v>-142.7405666666667</v>
      </c>
      <c r="D3248" s="149" t="s">
        <v>4788</v>
      </c>
      <c r="E3248" s="2" t="s">
        <v>2175</v>
      </c>
      <c r="F3248" s="2" t="s">
        <v>6830</v>
      </c>
      <c r="G3248" s="2" t="s">
        <v>6832</v>
      </c>
      <c r="H3248" s="2" t="s">
        <v>6831</v>
      </c>
      <c r="I3248" s="2" t="s">
        <v>6833</v>
      </c>
      <c r="J3248" s="2">
        <v>0</v>
      </c>
      <c r="K3248" s="2">
        <v>0</v>
      </c>
      <c r="L3248" s="2">
        <v>0</v>
      </c>
      <c r="M3248" s="2">
        <v>0</v>
      </c>
      <c r="N3248" s="4">
        <v>0</v>
      </c>
    </row>
    <row r="3249" spans="1:14" ht="11.25">
      <c r="A3249" s="1" t="s">
        <v>4789</v>
      </c>
      <c r="B3249" s="2">
        <v>-27.156683333333334</v>
      </c>
      <c r="C3249" s="2">
        <v>-150.47668333333334</v>
      </c>
      <c r="D3249" s="149" t="s">
        <v>3872</v>
      </c>
      <c r="E3249" s="2" t="s">
        <v>6178</v>
      </c>
      <c r="F3249" s="2" t="s">
        <v>6178</v>
      </c>
      <c r="G3249" s="2" t="s">
        <v>6178</v>
      </c>
      <c r="H3249" s="2" t="s">
        <v>6178</v>
      </c>
      <c r="I3249" s="2" t="s">
        <v>6178</v>
      </c>
      <c r="J3249" s="2" t="s">
        <v>6178</v>
      </c>
      <c r="K3249" s="2" t="s">
        <v>6178</v>
      </c>
      <c r="L3249" s="2" t="s">
        <v>6178</v>
      </c>
      <c r="M3249" s="2" t="s">
        <v>6178</v>
      </c>
      <c r="N3249" s="4" t="s">
        <v>6178</v>
      </c>
    </row>
    <row r="3250" spans="1:7" ht="11.25">
      <c r="A3250" s="1" t="s">
        <v>6502</v>
      </c>
      <c r="B3250" s="2">
        <v>-17.3</v>
      </c>
      <c r="C3250" s="2">
        <v>-126.91666666666667</v>
      </c>
      <c r="D3250" s="149" t="s">
        <v>6503</v>
      </c>
      <c r="E3250" s="2">
        <v>1450</v>
      </c>
      <c r="F3250" s="2" t="s">
        <v>6504</v>
      </c>
      <c r="G3250" s="2" t="s">
        <v>6505</v>
      </c>
    </row>
    <row r="3251" spans="1:14" ht="11.25">
      <c r="A3251" s="1" t="s">
        <v>3873</v>
      </c>
      <c r="B3251" s="2">
        <v>-25.801966666666665</v>
      </c>
      <c r="C3251" s="2">
        <v>-149.89946666666668</v>
      </c>
      <c r="D3251" s="149" t="s">
        <v>3874</v>
      </c>
      <c r="E3251" s="2" t="s">
        <v>2176</v>
      </c>
      <c r="F3251" s="2" t="s">
        <v>6834</v>
      </c>
      <c r="G3251" s="2" t="s">
        <v>6219</v>
      </c>
      <c r="H3251" s="2" t="s">
        <v>6835</v>
      </c>
      <c r="I3251" s="2" t="s">
        <v>6220</v>
      </c>
      <c r="K3251" s="2">
        <v>0</v>
      </c>
      <c r="L3251" s="2">
        <v>0</v>
      </c>
      <c r="M3251" s="2">
        <v>0</v>
      </c>
      <c r="N3251" s="4">
        <v>0</v>
      </c>
    </row>
    <row r="3252" spans="1:14" ht="11.25">
      <c r="A3252" s="1" t="s">
        <v>3875</v>
      </c>
      <c r="B3252" s="2">
        <v>-34.36113333333333</v>
      </c>
      <c r="C3252" s="2">
        <v>-136.09501666666665</v>
      </c>
      <c r="D3252" s="149" t="s">
        <v>3461</v>
      </c>
      <c r="E3252" s="2" t="s">
        <v>6178</v>
      </c>
      <c r="F3252" s="2" t="s">
        <v>6178</v>
      </c>
      <c r="G3252" s="2" t="s">
        <v>6178</v>
      </c>
      <c r="H3252" s="2" t="s">
        <v>6178</v>
      </c>
      <c r="I3252" s="2" t="s">
        <v>6178</v>
      </c>
      <c r="J3252" s="2" t="s">
        <v>6178</v>
      </c>
      <c r="K3252" s="2" t="s">
        <v>6178</v>
      </c>
      <c r="L3252" s="2" t="s">
        <v>6178</v>
      </c>
      <c r="M3252" s="2" t="s">
        <v>6178</v>
      </c>
      <c r="N3252" s="4" t="s">
        <v>6178</v>
      </c>
    </row>
    <row r="3253" spans="1:14" ht="11.25">
      <c r="A3253" s="1" t="s">
        <v>3463</v>
      </c>
      <c r="B3253" s="2">
        <v>-15.620566666666665</v>
      </c>
      <c r="C3253" s="2">
        <v>-130.44556666666665</v>
      </c>
      <c r="D3253" s="149" t="s">
        <v>3464</v>
      </c>
      <c r="E3253" s="2" t="s">
        <v>6178</v>
      </c>
      <c r="F3253" s="2" t="s">
        <v>6178</v>
      </c>
      <c r="G3253" s="2" t="s">
        <v>6178</v>
      </c>
      <c r="H3253" s="2" t="s">
        <v>6178</v>
      </c>
      <c r="I3253" s="2" t="s">
        <v>6178</v>
      </c>
      <c r="J3253" s="2" t="s">
        <v>6178</v>
      </c>
      <c r="K3253" s="2" t="s">
        <v>6178</v>
      </c>
      <c r="L3253" s="2" t="s">
        <v>6178</v>
      </c>
      <c r="M3253" s="2" t="s">
        <v>6178</v>
      </c>
      <c r="N3253" s="4" t="s">
        <v>6178</v>
      </c>
    </row>
    <row r="3254" spans="1:14" ht="11.25">
      <c r="A3254" s="1" t="s">
        <v>3465</v>
      </c>
      <c r="B3254" s="2">
        <v>-38.21668333333333</v>
      </c>
      <c r="C3254" s="2">
        <v>-145.42668333333333</v>
      </c>
      <c r="D3254" s="149" t="s">
        <v>3466</v>
      </c>
      <c r="E3254" s="2" t="s">
        <v>6178</v>
      </c>
      <c r="F3254" s="2" t="s">
        <v>6178</v>
      </c>
      <c r="G3254" s="2" t="s">
        <v>6178</v>
      </c>
      <c r="H3254" s="2" t="s">
        <v>6178</v>
      </c>
      <c r="I3254" s="2" t="s">
        <v>6178</v>
      </c>
      <c r="J3254" s="2" t="s">
        <v>6178</v>
      </c>
      <c r="K3254" s="2" t="s">
        <v>6178</v>
      </c>
      <c r="L3254" s="2" t="s">
        <v>6178</v>
      </c>
      <c r="M3254" s="2" t="s">
        <v>6178</v>
      </c>
      <c r="N3254" s="4" t="s">
        <v>6178</v>
      </c>
    </row>
    <row r="3255" spans="1:14" ht="11.25">
      <c r="A3255" s="1" t="s">
        <v>3467</v>
      </c>
      <c r="B3255" s="2">
        <v>-24.99335</v>
      </c>
      <c r="C3255" s="2">
        <v>-150.09306666666666</v>
      </c>
      <c r="D3255" s="149" t="s">
        <v>7279</v>
      </c>
      <c r="E3255" s="2" t="s">
        <v>6178</v>
      </c>
      <c r="F3255" s="2" t="s">
        <v>6178</v>
      </c>
      <c r="G3255" s="2" t="s">
        <v>6178</v>
      </c>
      <c r="H3255" s="2" t="s">
        <v>6178</v>
      </c>
      <c r="I3255" s="2" t="s">
        <v>6178</v>
      </c>
      <c r="J3255" s="2" t="s">
        <v>6178</v>
      </c>
      <c r="K3255" s="2" t="s">
        <v>6178</v>
      </c>
      <c r="L3255" s="2" t="s">
        <v>6178</v>
      </c>
      <c r="M3255" s="2" t="s">
        <v>6178</v>
      </c>
      <c r="N3255" s="4" t="s">
        <v>6178</v>
      </c>
    </row>
    <row r="3256" spans="1:14" ht="11.25">
      <c r="A3256" s="1" t="s">
        <v>7280</v>
      </c>
      <c r="B3256" s="2">
        <v>-21.835016666666668</v>
      </c>
      <c r="C3256" s="2">
        <v>-140.88834999999997</v>
      </c>
      <c r="D3256" s="149" t="s">
        <v>7281</v>
      </c>
      <c r="E3256" s="2" t="s">
        <v>6178</v>
      </c>
      <c r="F3256" s="2" t="s">
        <v>6178</v>
      </c>
      <c r="G3256" s="2" t="s">
        <v>6178</v>
      </c>
      <c r="H3256" s="2" t="s">
        <v>6178</v>
      </c>
      <c r="I3256" s="2" t="s">
        <v>6178</v>
      </c>
      <c r="J3256" s="2" t="s">
        <v>6178</v>
      </c>
      <c r="K3256" s="2" t="s">
        <v>6178</v>
      </c>
      <c r="L3256" s="2" t="s">
        <v>6178</v>
      </c>
      <c r="M3256" s="2" t="s">
        <v>6178</v>
      </c>
      <c r="N3256" s="4" t="s">
        <v>6178</v>
      </c>
    </row>
    <row r="3257" spans="1:14" ht="11.25">
      <c r="A3257" s="1" t="s">
        <v>7282</v>
      </c>
      <c r="B3257" s="2">
        <v>-21.71501666666667</v>
      </c>
      <c r="C3257" s="2">
        <v>-122.22863333333333</v>
      </c>
      <c r="D3257" s="149" t="s">
        <v>7283</v>
      </c>
      <c r="E3257" s="2" t="s">
        <v>2177</v>
      </c>
      <c r="F3257" s="2" t="s">
        <v>2642</v>
      </c>
      <c r="G3257" s="2" t="s">
        <v>2644</v>
      </c>
      <c r="H3257" s="2">
        <v>0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4">
        <v>0</v>
      </c>
    </row>
    <row r="3258" spans="1:14" ht="11.25">
      <c r="A3258" s="1" t="s">
        <v>7284</v>
      </c>
      <c r="B3258" s="2">
        <v>-34.4214</v>
      </c>
      <c r="C3258" s="2">
        <v>-147.5116833333333</v>
      </c>
      <c r="D3258" s="149" t="s">
        <v>3534</v>
      </c>
      <c r="E3258" s="2" t="s">
        <v>2178</v>
      </c>
      <c r="F3258" s="2" t="s">
        <v>6221</v>
      </c>
      <c r="G3258" s="2" t="s">
        <v>6223</v>
      </c>
      <c r="H3258" s="2" t="s">
        <v>6222</v>
      </c>
      <c r="I3258" s="2" t="s">
        <v>6224</v>
      </c>
      <c r="K3258" s="2">
        <v>0</v>
      </c>
      <c r="L3258" s="2">
        <v>0</v>
      </c>
      <c r="M3258" s="2">
        <v>0</v>
      </c>
      <c r="N3258" s="4">
        <v>0</v>
      </c>
    </row>
    <row r="3259" spans="1:14" ht="11.25">
      <c r="A3259" s="1" t="s">
        <v>3535</v>
      </c>
      <c r="B3259" s="2">
        <v>-27.986400000000003</v>
      </c>
      <c r="C3259" s="2">
        <v>-143.81085000000002</v>
      </c>
      <c r="D3259" s="149" t="s">
        <v>5230</v>
      </c>
      <c r="E3259" s="2" t="s">
        <v>2179</v>
      </c>
      <c r="F3259" s="2" t="s">
        <v>6225</v>
      </c>
      <c r="G3259" s="2" t="s">
        <v>6227</v>
      </c>
      <c r="H3259" s="2" t="s">
        <v>6226</v>
      </c>
      <c r="I3259" s="2" t="s">
        <v>2029</v>
      </c>
      <c r="J3259" s="2">
        <v>0</v>
      </c>
      <c r="K3259" s="2">
        <v>0</v>
      </c>
      <c r="L3259" s="2">
        <v>0</v>
      </c>
      <c r="M3259" s="2">
        <v>0</v>
      </c>
      <c r="N3259" s="4">
        <v>0</v>
      </c>
    </row>
    <row r="3260" spans="1:14" ht="11.25">
      <c r="A3260" s="1" t="s">
        <v>2529</v>
      </c>
      <c r="B3260" s="2">
        <v>-14.75</v>
      </c>
      <c r="C3260" s="2">
        <v>-126.51666666666667</v>
      </c>
      <c r="D3260" s="149" t="s">
        <v>1323</v>
      </c>
      <c r="E3260" s="2">
        <v>860</v>
      </c>
      <c r="F3260" s="2" t="s">
        <v>3621</v>
      </c>
      <c r="G3260" s="2" t="s">
        <v>7388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</row>
    <row r="3261" spans="1:14" ht="11.25">
      <c r="A3261" s="1" t="s">
        <v>5231</v>
      </c>
      <c r="B3261" s="2">
        <v>-26.08335</v>
      </c>
      <c r="C3261" s="2">
        <v>-143.46668333333335</v>
      </c>
      <c r="D3261" s="149" t="s">
        <v>3906</v>
      </c>
      <c r="E3261" s="2" t="s">
        <v>6178</v>
      </c>
      <c r="F3261" s="2" t="s">
        <v>6178</v>
      </c>
      <c r="G3261" s="2" t="s">
        <v>6178</v>
      </c>
      <c r="H3261" s="2" t="s">
        <v>6178</v>
      </c>
      <c r="I3261" s="2" t="s">
        <v>6178</v>
      </c>
      <c r="J3261" s="2" t="s">
        <v>6178</v>
      </c>
      <c r="K3261" s="2" t="s">
        <v>6178</v>
      </c>
      <c r="L3261" s="2" t="s">
        <v>6178</v>
      </c>
      <c r="M3261" s="2" t="s">
        <v>6178</v>
      </c>
      <c r="N3261" s="4" t="s">
        <v>6178</v>
      </c>
    </row>
    <row r="3262" spans="1:14" ht="11.25">
      <c r="A3262" s="1" t="s">
        <v>6823</v>
      </c>
      <c r="B3262" s="2">
        <v>-29.450850000000003</v>
      </c>
      <c r="C3262" s="2">
        <v>-142.05780000000001</v>
      </c>
      <c r="D3262" s="149" t="s">
        <v>6909</v>
      </c>
      <c r="E3262" s="2" t="s">
        <v>2180</v>
      </c>
      <c r="F3262" s="2" t="s">
        <v>2030</v>
      </c>
      <c r="G3262" s="2" t="s">
        <v>2032</v>
      </c>
      <c r="H3262" s="2" t="s">
        <v>2031</v>
      </c>
      <c r="I3262" s="2" t="s">
        <v>2033</v>
      </c>
      <c r="J3262" s="2">
        <v>0</v>
      </c>
      <c r="K3262" s="2">
        <v>0</v>
      </c>
      <c r="L3262" s="2">
        <v>0</v>
      </c>
      <c r="M3262" s="2">
        <v>0</v>
      </c>
      <c r="N3262" s="4">
        <v>0</v>
      </c>
    </row>
    <row r="3263" spans="1:14" ht="11.25">
      <c r="A3263" s="1" t="s">
        <v>6910</v>
      </c>
      <c r="B3263" s="2">
        <v>-21.041683333333335</v>
      </c>
      <c r="C3263" s="2">
        <v>-141.7861333333333</v>
      </c>
      <c r="D3263" s="149" t="s">
        <v>6911</v>
      </c>
      <c r="E3263" s="2" t="s">
        <v>6178</v>
      </c>
      <c r="F3263" s="2" t="s">
        <v>6178</v>
      </c>
      <c r="G3263" s="2" t="s">
        <v>6178</v>
      </c>
      <c r="H3263" s="2" t="s">
        <v>6178</v>
      </c>
      <c r="I3263" s="2" t="s">
        <v>6178</v>
      </c>
      <c r="J3263" s="2" t="s">
        <v>6178</v>
      </c>
      <c r="K3263" s="2" t="s">
        <v>6178</v>
      </c>
      <c r="L3263" s="2" t="s">
        <v>6178</v>
      </c>
      <c r="M3263" s="2" t="s">
        <v>6178</v>
      </c>
      <c r="N3263" s="4" t="s">
        <v>6178</v>
      </c>
    </row>
    <row r="3264" spans="1:14" ht="11.25">
      <c r="A3264" s="1" t="s">
        <v>2530</v>
      </c>
      <c r="B3264" s="2">
        <f>-17+(-2.45/60)</f>
        <v>-17.04083333333333</v>
      </c>
      <c r="C3264" s="2">
        <f>-128+(-12.58/60)</f>
        <v>-128.20966666666666</v>
      </c>
      <c r="D3264" s="149" t="s">
        <v>1317</v>
      </c>
      <c r="E3264" s="2">
        <v>500</v>
      </c>
      <c r="F3264" s="2" t="s">
        <v>1319</v>
      </c>
      <c r="G3264" s="2" t="s">
        <v>1320</v>
      </c>
      <c r="H3264" s="2">
        <v>0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</row>
    <row r="3265" spans="1:14" ht="11.25">
      <c r="A3265" s="1" t="s">
        <v>843</v>
      </c>
      <c r="B3265" s="2">
        <v>-24.86668333333333</v>
      </c>
      <c r="C3265" s="2">
        <v>-146.28334999999998</v>
      </c>
      <c r="D3265" s="149" t="s">
        <v>844</v>
      </c>
      <c r="E3265" s="2" t="s">
        <v>6178</v>
      </c>
      <c r="F3265" s="2" t="s">
        <v>6178</v>
      </c>
      <c r="G3265" s="2" t="s">
        <v>6178</v>
      </c>
      <c r="H3265" s="2" t="s">
        <v>6178</v>
      </c>
      <c r="I3265" s="2" t="s">
        <v>6178</v>
      </c>
      <c r="J3265" s="2" t="s">
        <v>6178</v>
      </c>
      <c r="K3265" s="2" t="s">
        <v>6178</v>
      </c>
      <c r="L3265" s="2" t="s">
        <v>6178</v>
      </c>
      <c r="M3265" s="2" t="s">
        <v>6178</v>
      </c>
      <c r="N3265" s="4" t="s">
        <v>6178</v>
      </c>
    </row>
    <row r="3266" spans="1:14" ht="11.25">
      <c r="A3266" s="1" t="s">
        <v>845</v>
      </c>
      <c r="B3266" s="2">
        <v>-19.966683333333336</v>
      </c>
      <c r="C3266" s="2">
        <v>-129.72556666666665</v>
      </c>
      <c r="D3266" s="149" t="s">
        <v>5074</v>
      </c>
      <c r="E3266" s="2">
        <v>1420</v>
      </c>
      <c r="F3266" s="2" t="s">
        <v>6500</v>
      </c>
      <c r="G3266" s="2" t="s">
        <v>6501</v>
      </c>
      <c r="H3266" s="2" t="s">
        <v>6178</v>
      </c>
      <c r="I3266" s="2" t="s">
        <v>6178</v>
      </c>
      <c r="J3266" s="2" t="s">
        <v>6178</v>
      </c>
      <c r="K3266" s="2" t="s">
        <v>6178</v>
      </c>
      <c r="L3266" s="2" t="s">
        <v>6178</v>
      </c>
      <c r="M3266" s="2" t="s">
        <v>6178</v>
      </c>
      <c r="N3266" s="4" t="s">
        <v>6178</v>
      </c>
    </row>
    <row r="3267" spans="1:14" ht="11.25">
      <c r="A3267" s="1" t="s">
        <v>5075</v>
      </c>
      <c r="B3267" s="2">
        <v>-35.2628</v>
      </c>
      <c r="C3267" s="2">
        <v>-148.24085</v>
      </c>
      <c r="D3267" s="149" t="s">
        <v>5076</v>
      </c>
      <c r="E3267" s="2" t="s">
        <v>2297</v>
      </c>
      <c r="F3267" s="2" t="s">
        <v>2034</v>
      </c>
      <c r="G3267" s="2" t="s">
        <v>2035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4">
        <v>0</v>
      </c>
    </row>
    <row r="3268" spans="1:14" ht="11.25">
      <c r="A3268" s="1" t="s">
        <v>5077</v>
      </c>
      <c r="B3268" s="2">
        <v>-24.4939</v>
      </c>
      <c r="C3268" s="2">
        <v>-150.5761333333333</v>
      </c>
      <c r="D3268" s="149" t="s">
        <v>5946</v>
      </c>
      <c r="E3268" s="2" t="s">
        <v>5016</v>
      </c>
      <c r="F3268" s="2" t="s">
        <v>2036</v>
      </c>
      <c r="G3268" s="2" t="s">
        <v>6235</v>
      </c>
      <c r="H3268" s="2" t="s">
        <v>2037</v>
      </c>
      <c r="I3268" s="2" t="s">
        <v>6236</v>
      </c>
      <c r="J3268" s="2">
        <v>0</v>
      </c>
      <c r="K3268" s="2">
        <v>0</v>
      </c>
      <c r="L3268" s="2">
        <v>0</v>
      </c>
      <c r="M3268" s="2">
        <v>0</v>
      </c>
      <c r="N3268" s="4">
        <v>0</v>
      </c>
    </row>
    <row r="3269" spans="1:14" ht="11.25">
      <c r="A3269" s="1" t="s">
        <v>5947</v>
      </c>
      <c r="B3269" s="2">
        <v>-19.63446666666667</v>
      </c>
      <c r="C3269" s="2">
        <v>-134.18335</v>
      </c>
      <c r="D3269" s="149" t="s">
        <v>5948</v>
      </c>
      <c r="E3269" s="2" t="s">
        <v>2181</v>
      </c>
      <c r="F3269" s="2" t="s">
        <v>6237</v>
      </c>
      <c r="G3269" s="2" t="s">
        <v>6239</v>
      </c>
      <c r="H3269" s="2" t="s">
        <v>6238</v>
      </c>
      <c r="I3269" s="2" t="s">
        <v>6240</v>
      </c>
      <c r="K3269" s="2">
        <v>0</v>
      </c>
      <c r="L3269" s="2">
        <v>0</v>
      </c>
      <c r="M3269" s="2">
        <v>0</v>
      </c>
      <c r="N3269" s="4">
        <v>0</v>
      </c>
    </row>
    <row r="3270" spans="1:14" ht="11.25">
      <c r="A3270" s="1" t="s">
        <v>5949</v>
      </c>
      <c r="B3270" s="2">
        <v>-35.81085</v>
      </c>
      <c r="C3270" s="2">
        <v>-145.6041833333333</v>
      </c>
      <c r="D3270" s="149" t="s">
        <v>5950</v>
      </c>
      <c r="E3270" s="2" t="s">
        <v>2215</v>
      </c>
      <c r="F3270" s="2" t="s">
        <v>6241</v>
      </c>
      <c r="G3270" s="2" t="s">
        <v>6243</v>
      </c>
      <c r="H3270" s="2" t="s">
        <v>6242</v>
      </c>
      <c r="I3270" s="2" t="s">
        <v>6244</v>
      </c>
      <c r="K3270" s="2">
        <v>0</v>
      </c>
      <c r="L3270" s="2">
        <v>0</v>
      </c>
      <c r="M3270" s="2">
        <v>0</v>
      </c>
      <c r="N3270" s="4">
        <v>0</v>
      </c>
    </row>
    <row r="3271" spans="1:14" ht="11.25">
      <c r="A3271" s="1" t="s">
        <v>5951</v>
      </c>
      <c r="B3271" s="2">
        <v>-32.248349999999995</v>
      </c>
      <c r="C3271" s="2">
        <v>-147.3678</v>
      </c>
      <c r="D3271" s="149" t="s">
        <v>5952</v>
      </c>
      <c r="E3271" s="2" t="s">
        <v>2182</v>
      </c>
      <c r="F3271" s="2" t="s">
        <v>6245</v>
      </c>
      <c r="G3271" s="2" t="s">
        <v>6247</v>
      </c>
      <c r="H3271" s="2" t="s">
        <v>6246</v>
      </c>
      <c r="I3271" s="2" t="s">
        <v>2382</v>
      </c>
      <c r="J3271" s="2">
        <v>0</v>
      </c>
      <c r="K3271" s="2">
        <v>0</v>
      </c>
      <c r="L3271" s="2">
        <v>0</v>
      </c>
      <c r="M3271" s="2">
        <v>0</v>
      </c>
      <c r="N3271" s="4">
        <v>0</v>
      </c>
    </row>
    <row r="3272" spans="1:14" ht="11.25">
      <c r="A3272" s="1" t="s">
        <v>5953</v>
      </c>
      <c r="B3272" s="2">
        <v>-38.30001666666667</v>
      </c>
      <c r="C3272" s="2">
        <v>-144.36501666666666</v>
      </c>
      <c r="D3272" s="149" t="s">
        <v>5954</v>
      </c>
      <c r="E3272" s="2" t="s">
        <v>6178</v>
      </c>
      <c r="F3272" s="2" t="s">
        <v>6178</v>
      </c>
      <c r="G3272" s="2" t="s">
        <v>6178</v>
      </c>
      <c r="H3272" s="2" t="s">
        <v>6178</v>
      </c>
      <c r="I3272" s="2" t="s">
        <v>6178</v>
      </c>
      <c r="J3272" s="2" t="s">
        <v>6178</v>
      </c>
      <c r="K3272" s="2" t="s">
        <v>6178</v>
      </c>
      <c r="L3272" s="2" t="s">
        <v>6178</v>
      </c>
      <c r="M3272" s="2" t="s">
        <v>6178</v>
      </c>
      <c r="N3272" s="4" t="s">
        <v>6178</v>
      </c>
    </row>
    <row r="3273" spans="1:14" ht="11.25">
      <c r="A3273" s="1" t="s">
        <v>7522</v>
      </c>
      <c r="B3273" s="2">
        <v>-31.888633333333335</v>
      </c>
      <c r="C3273" s="2">
        <v>-152.51389999999998</v>
      </c>
      <c r="D3273" s="149" t="s">
        <v>7523</v>
      </c>
      <c r="E3273" s="2" t="s">
        <v>7292</v>
      </c>
      <c r="F3273" s="2" t="s">
        <v>2383</v>
      </c>
      <c r="G3273" s="2" t="s">
        <v>2385</v>
      </c>
      <c r="H3273" s="2" t="s">
        <v>2384</v>
      </c>
      <c r="I3273" s="2" t="s">
        <v>2386</v>
      </c>
      <c r="J3273" s="2">
        <v>0</v>
      </c>
      <c r="K3273" s="2">
        <v>0</v>
      </c>
      <c r="L3273" s="2">
        <v>0</v>
      </c>
      <c r="M3273" s="2">
        <v>0</v>
      </c>
      <c r="N3273" s="4">
        <v>0</v>
      </c>
    </row>
    <row r="3274" spans="1:14" ht="11.25">
      <c r="A3274" s="1" t="s">
        <v>7524</v>
      </c>
      <c r="B3274" s="2">
        <v>-14.089733333333331</v>
      </c>
      <c r="C3274" s="2">
        <v>-126.38085</v>
      </c>
      <c r="D3274" s="149" t="s">
        <v>7525</v>
      </c>
      <c r="E3274" s="2">
        <v>171</v>
      </c>
      <c r="F3274" s="2" t="s">
        <v>1321</v>
      </c>
      <c r="G3274" s="2" t="s">
        <v>1322</v>
      </c>
      <c r="H3274" s="2" t="s">
        <v>6178</v>
      </c>
      <c r="I3274" s="2" t="s">
        <v>6178</v>
      </c>
      <c r="J3274" s="2" t="s">
        <v>6178</v>
      </c>
      <c r="K3274" s="2" t="s">
        <v>6178</v>
      </c>
      <c r="L3274" s="2" t="s">
        <v>6178</v>
      </c>
      <c r="M3274" s="2" t="s">
        <v>6178</v>
      </c>
      <c r="N3274" s="4" t="s">
        <v>6178</v>
      </c>
    </row>
    <row r="3275" spans="1:14" ht="11.25">
      <c r="A3275" s="1" t="s">
        <v>7526</v>
      </c>
      <c r="B3275" s="2">
        <v>-13.751683333333334</v>
      </c>
      <c r="C3275" s="2">
        <v>-126.14835000000001</v>
      </c>
      <c r="D3275" s="149" t="s">
        <v>7527</v>
      </c>
      <c r="E3275" s="2" t="s">
        <v>6178</v>
      </c>
      <c r="F3275" s="2" t="s">
        <v>6178</v>
      </c>
      <c r="G3275" s="2" t="s">
        <v>6178</v>
      </c>
      <c r="H3275" s="2" t="s">
        <v>6178</v>
      </c>
      <c r="I3275" s="2" t="s">
        <v>6178</v>
      </c>
      <c r="J3275" s="2" t="s">
        <v>6178</v>
      </c>
      <c r="K3275" s="2" t="s">
        <v>6178</v>
      </c>
      <c r="L3275" s="2" t="s">
        <v>6178</v>
      </c>
      <c r="M3275" s="2" t="s">
        <v>6178</v>
      </c>
      <c r="N3275" s="4" t="s">
        <v>6178</v>
      </c>
    </row>
    <row r="3276" spans="1:14" ht="11.25">
      <c r="A3276" s="1" t="s">
        <v>7528</v>
      </c>
      <c r="B3276" s="2">
        <v>-27.541399999999996</v>
      </c>
      <c r="C3276" s="2">
        <v>-151.91251666666665</v>
      </c>
      <c r="D3276" s="149" t="s">
        <v>7529</v>
      </c>
      <c r="E3276" s="2" t="s">
        <v>2183</v>
      </c>
      <c r="F3276" s="2" t="s">
        <v>2387</v>
      </c>
      <c r="G3276" s="2" t="s">
        <v>715</v>
      </c>
      <c r="H3276" s="2" t="s">
        <v>714</v>
      </c>
      <c r="I3276" s="2" t="s">
        <v>716</v>
      </c>
      <c r="K3276" s="2">
        <v>0</v>
      </c>
      <c r="L3276" s="2">
        <v>0</v>
      </c>
      <c r="M3276" s="2">
        <v>0</v>
      </c>
      <c r="N3276" s="4">
        <v>0</v>
      </c>
    </row>
    <row r="3277" spans="1:14" ht="11.25">
      <c r="A3277" s="1" t="s">
        <v>7530</v>
      </c>
      <c r="B3277" s="2">
        <v>-31.441683333333334</v>
      </c>
      <c r="C3277" s="2">
        <v>-148.90001666666666</v>
      </c>
      <c r="D3277" s="149" t="s">
        <v>7531</v>
      </c>
      <c r="E3277" s="2" t="s">
        <v>6178</v>
      </c>
      <c r="F3277" s="2" t="s">
        <v>6178</v>
      </c>
      <c r="G3277" s="2" t="s">
        <v>6178</v>
      </c>
      <c r="H3277" s="2" t="s">
        <v>6178</v>
      </c>
      <c r="I3277" s="2" t="s">
        <v>6178</v>
      </c>
      <c r="J3277" s="2" t="s">
        <v>6178</v>
      </c>
      <c r="K3277" s="2" t="s">
        <v>6178</v>
      </c>
      <c r="L3277" s="2" t="s">
        <v>6178</v>
      </c>
      <c r="M3277" s="2" t="s">
        <v>6178</v>
      </c>
      <c r="N3277" s="4" t="s">
        <v>6178</v>
      </c>
    </row>
    <row r="3278" spans="1:14" ht="11.25">
      <c r="A3278" s="1" t="s">
        <v>7532</v>
      </c>
      <c r="B3278" s="2">
        <v>-38.26668333333333</v>
      </c>
      <c r="C3278" s="2">
        <v>-145.17501666666666</v>
      </c>
      <c r="D3278" s="149" t="s">
        <v>7533</v>
      </c>
      <c r="E3278" s="2" t="s">
        <v>6178</v>
      </c>
      <c r="F3278" s="2" t="s">
        <v>6178</v>
      </c>
      <c r="G3278" s="2" t="s">
        <v>6178</v>
      </c>
      <c r="H3278" s="2" t="s">
        <v>6178</v>
      </c>
      <c r="I3278" s="2" t="s">
        <v>6178</v>
      </c>
      <c r="J3278" s="2" t="s">
        <v>6178</v>
      </c>
      <c r="K3278" s="2" t="s">
        <v>6178</v>
      </c>
      <c r="L3278" s="2" t="s">
        <v>6178</v>
      </c>
      <c r="M3278" s="2" t="s">
        <v>6178</v>
      </c>
      <c r="N3278" s="4" t="s">
        <v>6178</v>
      </c>
    </row>
    <row r="3279" spans="1:14" ht="11.25">
      <c r="A3279" s="1" t="s">
        <v>7534</v>
      </c>
      <c r="B3279" s="2">
        <v>-21.590016666666664</v>
      </c>
      <c r="C3279" s="2">
        <v>-138.35835</v>
      </c>
      <c r="D3279" s="149" t="s">
        <v>7535</v>
      </c>
      <c r="E3279" s="2" t="s">
        <v>6178</v>
      </c>
      <c r="F3279" s="2" t="s">
        <v>6178</v>
      </c>
      <c r="G3279" s="2" t="s">
        <v>6178</v>
      </c>
      <c r="H3279" s="2" t="s">
        <v>6178</v>
      </c>
      <c r="I3279" s="2" t="s">
        <v>6178</v>
      </c>
      <c r="J3279" s="2" t="s">
        <v>6178</v>
      </c>
      <c r="K3279" s="2" t="s">
        <v>6178</v>
      </c>
      <c r="L3279" s="2" t="s">
        <v>6178</v>
      </c>
      <c r="M3279" s="2" t="s">
        <v>6178</v>
      </c>
      <c r="N3279" s="4" t="s">
        <v>6178</v>
      </c>
    </row>
    <row r="3280" spans="1:14" ht="11.25">
      <c r="A3280" s="1" t="s">
        <v>2842</v>
      </c>
      <c r="B3280" s="2">
        <v>-31.750016666666664</v>
      </c>
      <c r="C3280" s="2">
        <v>-116.15335</v>
      </c>
      <c r="D3280" s="149" t="s">
        <v>2843</v>
      </c>
      <c r="E3280" s="2" t="s">
        <v>6178</v>
      </c>
      <c r="F3280" s="2" t="s">
        <v>6178</v>
      </c>
      <c r="G3280" s="2" t="s">
        <v>6178</v>
      </c>
      <c r="H3280" s="2" t="s">
        <v>6178</v>
      </c>
      <c r="I3280" s="2" t="s">
        <v>6178</v>
      </c>
      <c r="J3280" s="2" t="s">
        <v>6178</v>
      </c>
      <c r="K3280" s="2" t="s">
        <v>6178</v>
      </c>
      <c r="L3280" s="2" t="s">
        <v>6178</v>
      </c>
      <c r="M3280" s="2" t="s">
        <v>6178</v>
      </c>
      <c r="N3280" s="4" t="s">
        <v>6178</v>
      </c>
    </row>
    <row r="3281" spans="1:14" ht="11.25">
      <c r="A3281" s="1" t="s">
        <v>7536</v>
      </c>
      <c r="B3281" s="2">
        <v>-24.51668333333333</v>
      </c>
      <c r="C3281" s="2">
        <v>-139.61668333333336</v>
      </c>
      <c r="D3281" s="149" t="s">
        <v>7537</v>
      </c>
      <c r="E3281" s="2" t="s">
        <v>6178</v>
      </c>
      <c r="F3281" s="2" t="s">
        <v>6178</v>
      </c>
      <c r="G3281" s="2" t="s">
        <v>6178</v>
      </c>
      <c r="H3281" s="2" t="s">
        <v>6178</v>
      </c>
      <c r="I3281" s="2" t="s">
        <v>6178</v>
      </c>
      <c r="J3281" s="2" t="s">
        <v>6178</v>
      </c>
      <c r="K3281" s="2" t="s">
        <v>6178</v>
      </c>
      <c r="L3281" s="2" t="s">
        <v>6178</v>
      </c>
      <c r="M3281" s="2" t="s">
        <v>6178</v>
      </c>
      <c r="N3281" s="4" t="s">
        <v>6178</v>
      </c>
    </row>
    <row r="3282" spans="1:14" ht="11.25">
      <c r="A3282" s="1" t="s">
        <v>7538</v>
      </c>
      <c r="B3282" s="2">
        <v>-16.403633333333335</v>
      </c>
      <c r="C3282" s="2">
        <v>-131.00251666666665</v>
      </c>
      <c r="D3282" s="149" t="s">
        <v>4856</v>
      </c>
      <c r="E3282" s="2" t="s">
        <v>6155</v>
      </c>
      <c r="F3282" s="2" t="s">
        <v>717</v>
      </c>
      <c r="G3282" s="2" t="s">
        <v>718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4">
        <v>0</v>
      </c>
    </row>
    <row r="3283" spans="1:14" ht="11.25">
      <c r="A3283" s="1" t="s">
        <v>4857</v>
      </c>
      <c r="B3283" s="2">
        <v>-16.96335</v>
      </c>
      <c r="C3283" s="2">
        <v>-141.95001666666667</v>
      </c>
      <c r="D3283" s="149" t="s">
        <v>4858</v>
      </c>
      <c r="E3283" s="2" t="s">
        <v>6178</v>
      </c>
      <c r="F3283" s="2" t="s">
        <v>6178</v>
      </c>
      <c r="G3283" s="2" t="s">
        <v>6178</v>
      </c>
      <c r="H3283" s="2" t="s">
        <v>6178</v>
      </c>
      <c r="I3283" s="2" t="s">
        <v>6178</v>
      </c>
      <c r="J3283" s="2" t="s">
        <v>6178</v>
      </c>
      <c r="K3283" s="2" t="s">
        <v>6178</v>
      </c>
      <c r="L3283" s="2" t="s">
        <v>6178</v>
      </c>
      <c r="M3283" s="2" t="s">
        <v>6178</v>
      </c>
      <c r="N3283" s="4" t="s">
        <v>6178</v>
      </c>
    </row>
    <row r="3284" spans="1:14" ht="11.25">
      <c r="A3284" s="1" t="s">
        <v>4859</v>
      </c>
      <c r="B3284" s="2">
        <v>-29.716683333333332</v>
      </c>
      <c r="C3284" s="2">
        <v>-144.16668333333334</v>
      </c>
      <c r="D3284" s="149" t="s">
        <v>4860</v>
      </c>
      <c r="E3284" s="2" t="s">
        <v>6178</v>
      </c>
      <c r="F3284" s="2" t="s">
        <v>6178</v>
      </c>
      <c r="G3284" s="2" t="s">
        <v>6178</v>
      </c>
      <c r="H3284" s="2" t="s">
        <v>6178</v>
      </c>
      <c r="I3284" s="2" t="s">
        <v>6178</v>
      </c>
      <c r="J3284" s="2" t="s">
        <v>6178</v>
      </c>
      <c r="K3284" s="2" t="s">
        <v>6178</v>
      </c>
      <c r="L3284" s="2" t="s">
        <v>6178</v>
      </c>
      <c r="M3284" s="2" t="s">
        <v>6178</v>
      </c>
      <c r="N3284" s="4" t="s">
        <v>6178</v>
      </c>
    </row>
    <row r="3285" spans="1:5" ht="11.25">
      <c r="A3285" s="88" t="s">
        <v>7395</v>
      </c>
      <c r="B3285" s="2">
        <v>-19.7</v>
      </c>
      <c r="C3285" s="2">
        <v>-120.65</v>
      </c>
      <c r="D3285" s="151" t="s">
        <v>825</v>
      </c>
      <c r="E3285" s="71"/>
    </row>
    <row r="3286" spans="1:14" ht="11.25">
      <c r="A3286" s="1" t="s">
        <v>2188</v>
      </c>
      <c r="B3286" s="2">
        <v>-37.433350000000004</v>
      </c>
      <c r="C3286" s="2">
        <v>-144.98751666666666</v>
      </c>
      <c r="D3286" s="149" t="s">
        <v>4861</v>
      </c>
      <c r="E3286" s="2" t="s">
        <v>6178</v>
      </c>
      <c r="F3286" s="2" t="s">
        <v>6178</v>
      </c>
      <c r="G3286" s="2" t="s">
        <v>6178</v>
      </c>
      <c r="H3286" s="2" t="s">
        <v>6178</v>
      </c>
      <c r="I3286" s="2" t="s">
        <v>6178</v>
      </c>
      <c r="J3286" s="2" t="s">
        <v>6178</v>
      </c>
      <c r="K3286" s="2" t="s">
        <v>6178</v>
      </c>
      <c r="L3286" s="2" t="s">
        <v>6178</v>
      </c>
      <c r="M3286" s="2" t="s">
        <v>6178</v>
      </c>
      <c r="N3286" s="4" t="s">
        <v>6178</v>
      </c>
    </row>
    <row r="3287" spans="1:14" ht="11.25">
      <c r="A3287" s="1" t="s">
        <v>4862</v>
      </c>
      <c r="B3287" s="2">
        <v>-17.393633333333334</v>
      </c>
      <c r="C3287" s="2">
        <v>-131.11918333333332</v>
      </c>
      <c r="D3287" s="149" t="s">
        <v>4863</v>
      </c>
      <c r="E3287" s="2" t="s">
        <v>6178</v>
      </c>
      <c r="F3287" s="2" t="s">
        <v>6178</v>
      </c>
      <c r="G3287" s="2" t="s">
        <v>6178</v>
      </c>
      <c r="H3287" s="2" t="s">
        <v>6178</v>
      </c>
      <c r="I3287" s="2" t="s">
        <v>6178</v>
      </c>
      <c r="J3287" s="2" t="s">
        <v>6178</v>
      </c>
      <c r="K3287" s="2" t="s">
        <v>6178</v>
      </c>
      <c r="L3287" s="2" t="s">
        <v>6178</v>
      </c>
      <c r="M3287" s="2" t="s">
        <v>6178</v>
      </c>
      <c r="N3287" s="4" t="s">
        <v>6178</v>
      </c>
    </row>
    <row r="3288" spans="1:14" ht="11.25">
      <c r="A3288" s="1" t="s">
        <v>4864</v>
      </c>
      <c r="B3288" s="2">
        <v>-20.99918333333333</v>
      </c>
      <c r="C3288" s="2">
        <v>-134.3964</v>
      </c>
      <c r="D3288" s="149" t="s">
        <v>1694</v>
      </c>
      <c r="E3288" s="2" t="s">
        <v>6178</v>
      </c>
      <c r="F3288" s="2" t="s">
        <v>6178</v>
      </c>
      <c r="G3288" s="2" t="s">
        <v>6178</v>
      </c>
      <c r="H3288" s="2" t="s">
        <v>6178</v>
      </c>
      <c r="I3288" s="2" t="s">
        <v>6178</v>
      </c>
      <c r="J3288" s="2" t="s">
        <v>6178</v>
      </c>
      <c r="K3288" s="2" t="s">
        <v>6178</v>
      </c>
      <c r="L3288" s="2" t="s">
        <v>6178</v>
      </c>
      <c r="M3288" s="2" t="s">
        <v>6178</v>
      </c>
      <c r="N3288" s="4" t="s">
        <v>6178</v>
      </c>
    </row>
    <row r="3289" spans="1:14" ht="11.25">
      <c r="A3289" s="1" t="s">
        <v>1695</v>
      </c>
      <c r="B3289" s="2">
        <v>-38.29501666666667</v>
      </c>
      <c r="C3289" s="2">
        <v>-142.44668333333334</v>
      </c>
      <c r="D3289" s="149" t="s">
        <v>1690</v>
      </c>
      <c r="E3289" s="2" t="s">
        <v>6156</v>
      </c>
      <c r="F3289" s="2" t="s">
        <v>719</v>
      </c>
      <c r="G3289" s="2" t="s">
        <v>721</v>
      </c>
      <c r="H3289" s="2" t="s">
        <v>720</v>
      </c>
      <c r="I3289" s="2" t="s">
        <v>1536</v>
      </c>
      <c r="J3289" s="2">
        <v>0</v>
      </c>
      <c r="K3289" s="2">
        <v>0</v>
      </c>
      <c r="L3289" s="2">
        <v>0</v>
      </c>
      <c r="M3289" s="2">
        <v>0</v>
      </c>
      <c r="N3289" s="4">
        <v>0</v>
      </c>
    </row>
    <row r="3290" spans="1:14" ht="11.25">
      <c r="A3290" s="1" t="s">
        <v>1691</v>
      </c>
      <c r="B3290" s="2">
        <v>-34.18668333333333</v>
      </c>
      <c r="C3290" s="2">
        <v>-150.8050166666667</v>
      </c>
      <c r="D3290" s="149" t="s">
        <v>1692</v>
      </c>
      <c r="E3290" s="2" t="s">
        <v>6178</v>
      </c>
      <c r="F3290" s="2" t="s">
        <v>6178</v>
      </c>
      <c r="G3290" s="2" t="s">
        <v>6178</v>
      </c>
      <c r="H3290" s="2" t="s">
        <v>6178</v>
      </c>
      <c r="I3290" s="2" t="s">
        <v>6178</v>
      </c>
      <c r="J3290" s="2" t="s">
        <v>6178</v>
      </c>
      <c r="K3290" s="2" t="s">
        <v>6178</v>
      </c>
      <c r="L3290" s="2" t="s">
        <v>6178</v>
      </c>
      <c r="M3290" s="2" t="s">
        <v>6178</v>
      </c>
      <c r="N3290" s="4" t="s">
        <v>6178</v>
      </c>
    </row>
    <row r="3291" spans="1:14" ht="11.25">
      <c r="A3291" s="1" t="s">
        <v>1693</v>
      </c>
      <c r="B3291" s="2">
        <v>-26.12835</v>
      </c>
      <c r="C3291" s="2">
        <v>-126.58335</v>
      </c>
      <c r="D3291" s="149" t="s">
        <v>7416</v>
      </c>
      <c r="E3291" s="2" t="s">
        <v>6157</v>
      </c>
      <c r="F3291" s="2" t="s">
        <v>4487</v>
      </c>
      <c r="G3291" s="2" t="s">
        <v>4489</v>
      </c>
      <c r="H3291" s="2" t="s">
        <v>4488</v>
      </c>
      <c r="I3291" s="2" t="s">
        <v>4490</v>
      </c>
      <c r="K3291" s="2">
        <v>0</v>
      </c>
      <c r="L3291" s="2">
        <v>0</v>
      </c>
      <c r="M3291" s="2">
        <v>0</v>
      </c>
      <c r="N3291" s="4">
        <v>0</v>
      </c>
    </row>
    <row r="3292" spans="1:14" ht="11.25">
      <c r="A3292" s="1" t="s">
        <v>7417</v>
      </c>
      <c r="B3292" s="2">
        <v>-10.200016666666668</v>
      </c>
      <c r="C3292" s="2">
        <v>-142.83335</v>
      </c>
      <c r="D3292" s="149" t="s">
        <v>7539</v>
      </c>
      <c r="E3292" s="2" t="s">
        <v>6178</v>
      </c>
      <c r="F3292" s="2" t="s">
        <v>6178</v>
      </c>
      <c r="G3292" s="2" t="s">
        <v>6178</v>
      </c>
      <c r="H3292" s="2" t="s">
        <v>6178</v>
      </c>
      <c r="I3292" s="2" t="s">
        <v>6178</v>
      </c>
      <c r="J3292" s="2" t="s">
        <v>6178</v>
      </c>
      <c r="K3292" s="2" t="s">
        <v>6178</v>
      </c>
      <c r="L3292" s="2" t="s">
        <v>6178</v>
      </c>
      <c r="M3292" s="2" t="s">
        <v>6178</v>
      </c>
      <c r="N3292" s="4" t="s">
        <v>6178</v>
      </c>
    </row>
    <row r="3293" spans="1:14" ht="11.25">
      <c r="A3293" s="1" t="s">
        <v>7540</v>
      </c>
      <c r="B3293" s="2">
        <v>-31.526400000000002</v>
      </c>
      <c r="C3293" s="2">
        <v>-143.37473333333332</v>
      </c>
      <c r="D3293" s="149" t="s">
        <v>7541</v>
      </c>
      <c r="E3293" s="2" t="s">
        <v>6178</v>
      </c>
      <c r="F3293" s="2" t="s">
        <v>6178</v>
      </c>
      <c r="G3293" s="2" t="s">
        <v>6178</v>
      </c>
      <c r="H3293" s="2" t="s">
        <v>6178</v>
      </c>
      <c r="I3293" s="2" t="s">
        <v>6178</v>
      </c>
      <c r="J3293" s="2" t="s">
        <v>6178</v>
      </c>
      <c r="K3293" s="2" t="s">
        <v>6178</v>
      </c>
      <c r="L3293" s="2" t="s">
        <v>6178</v>
      </c>
      <c r="M3293" s="2" t="s">
        <v>6178</v>
      </c>
      <c r="N3293" s="4" t="s">
        <v>6178</v>
      </c>
    </row>
    <row r="3294" spans="1:14" ht="11.25">
      <c r="A3294" s="1" t="s">
        <v>7542</v>
      </c>
      <c r="B3294" s="2">
        <v>-28.14946666666667</v>
      </c>
      <c r="C3294" s="2">
        <v>-151.94306666666668</v>
      </c>
      <c r="D3294" s="149" t="s">
        <v>7543</v>
      </c>
      <c r="E3294" s="2" t="s">
        <v>6178</v>
      </c>
      <c r="F3294" s="2" t="s">
        <v>6178</v>
      </c>
      <c r="G3294" s="2" t="s">
        <v>6178</v>
      </c>
      <c r="H3294" s="2" t="s">
        <v>6178</v>
      </c>
      <c r="I3294" s="2" t="s">
        <v>6178</v>
      </c>
      <c r="J3294" s="2" t="s">
        <v>6178</v>
      </c>
      <c r="K3294" s="2" t="s">
        <v>6178</v>
      </c>
      <c r="L3294" s="2" t="s">
        <v>6178</v>
      </c>
      <c r="M3294" s="2" t="s">
        <v>6178</v>
      </c>
      <c r="N3294" s="4" t="s">
        <v>6178</v>
      </c>
    </row>
    <row r="3295" spans="1:14" ht="11.25">
      <c r="A3295" s="1" t="s">
        <v>7544</v>
      </c>
      <c r="B3295" s="2">
        <v>-25.413066666666666</v>
      </c>
      <c r="C3295" s="2">
        <v>-142.66723333333334</v>
      </c>
      <c r="D3295" s="149" t="s">
        <v>7545</v>
      </c>
      <c r="E3295" s="2" t="s">
        <v>6158</v>
      </c>
      <c r="F3295" s="2" t="s">
        <v>4491</v>
      </c>
      <c r="G3295" s="2" t="s">
        <v>4492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4">
        <v>0</v>
      </c>
    </row>
    <row r="3296" spans="1:7" ht="11.25">
      <c r="A3296" s="1" t="s">
        <v>279</v>
      </c>
      <c r="B3296" s="2">
        <v>-17.4</v>
      </c>
      <c r="C3296" s="2">
        <v>-124.93333333333334</v>
      </c>
      <c r="D3296" s="149" t="s">
        <v>1304</v>
      </c>
      <c r="E3296" s="2">
        <v>200</v>
      </c>
      <c r="F3296" s="2" t="s">
        <v>1305</v>
      </c>
      <c r="G3296" s="2" t="s">
        <v>1306</v>
      </c>
    </row>
    <row r="3297" spans="1:14" ht="11.25">
      <c r="A3297" s="1" t="s">
        <v>7546</v>
      </c>
      <c r="B3297" s="2">
        <v>-18.575016666666663</v>
      </c>
      <c r="C3297" s="2">
        <v>-140.89168333333333</v>
      </c>
      <c r="D3297" s="149" t="s">
        <v>6836</v>
      </c>
      <c r="E3297" s="2" t="s">
        <v>6178</v>
      </c>
      <c r="F3297" s="2" t="s">
        <v>6178</v>
      </c>
      <c r="G3297" s="2" t="s">
        <v>6178</v>
      </c>
      <c r="H3297" s="2" t="s">
        <v>6178</v>
      </c>
      <c r="I3297" s="2" t="s">
        <v>6178</v>
      </c>
      <c r="J3297" s="2" t="s">
        <v>6178</v>
      </c>
      <c r="K3297" s="2" t="s">
        <v>6178</v>
      </c>
      <c r="L3297" s="2" t="s">
        <v>6178</v>
      </c>
      <c r="M3297" s="2" t="s">
        <v>6178</v>
      </c>
      <c r="N3297" s="4" t="s">
        <v>6178</v>
      </c>
    </row>
    <row r="3298" spans="1:14" ht="11.25">
      <c r="A3298" s="1" t="s">
        <v>5338</v>
      </c>
      <c r="B3298" s="2">
        <v>-32.46668333333333</v>
      </c>
      <c r="C3298" s="2">
        <v>-148.98335</v>
      </c>
      <c r="D3298" s="149" t="s">
        <v>5339</v>
      </c>
      <c r="E3298" s="2" t="s">
        <v>6178</v>
      </c>
      <c r="F3298" s="2" t="s">
        <v>6178</v>
      </c>
      <c r="G3298" s="2" t="s">
        <v>6178</v>
      </c>
      <c r="H3298" s="2" t="s">
        <v>6178</v>
      </c>
      <c r="I3298" s="2" t="s">
        <v>6178</v>
      </c>
      <c r="J3298" s="2" t="s">
        <v>6178</v>
      </c>
      <c r="K3298" s="2" t="s">
        <v>6178</v>
      </c>
      <c r="L3298" s="2" t="s">
        <v>6178</v>
      </c>
      <c r="M3298" s="2" t="s">
        <v>6178</v>
      </c>
      <c r="N3298" s="4" t="s">
        <v>6178</v>
      </c>
    </row>
    <row r="3299" spans="1:14" ht="11.25">
      <c r="A3299" s="1" t="s">
        <v>6142</v>
      </c>
      <c r="B3299" s="2">
        <v>-37.74223333333334</v>
      </c>
      <c r="C3299" s="2">
        <v>-143.75668333333334</v>
      </c>
      <c r="D3299" s="149" t="s">
        <v>6143</v>
      </c>
      <c r="E3299" s="2" t="s">
        <v>6178</v>
      </c>
      <c r="F3299" s="2" t="s">
        <v>6178</v>
      </c>
      <c r="G3299" s="2" t="s">
        <v>6178</v>
      </c>
      <c r="H3299" s="2" t="s">
        <v>6178</v>
      </c>
      <c r="I3299" s="2" t="s">
        <v>6178</v>
      </c>
      <c r="J3299" s="2" t="s">
        <v>6178</v>
      </c>
      <c r="K3299" s="2" t="s">
        <v>6178</v>
      </c>
      <c r="L3299" s="2" t="s">
        <v>6178</v>
      </c>
      <c r="M3299" s="2" t="s">
        <v>6178</v>
      </c>
      <c r="N3299" s="4" t="s">
        <v>6178</v>
      </c>
    </row>
    <row r="3300" spans="1:14" ht="11.25">
      <c r="A3300" s="1" t="s">
        <v>6144</v>
      </c>
      <c r="B3300" s="2">
        <v>-37.738350000000004</v>
      </c>
      <c r="C3300" s="2">
        <v>-143.75501666666668</v>
      </c>
      <c r="D3300" s="149" t="s">
        <v>6143</v>
      </c>
      <c r="E3300" s="2" t="s">
        <v>6178</v>
      </c>
      <c r="F3300" s="2" t="s">
        <v>6178</v>
      </c>
      <c r="G3300" s="2" t="s">
        <v>6178</v>
      </c>
      <c r="H3300" s="2" t="s">
        <v>6178</v>
      </c>
      <c r="I3300" s="2" t="s">
        <v>6178</v>
      </c>
      <c r="J3300" s="2" t="s">
        <v>6178</v>
      </c>
      <c r="K3300" s="2" t="s">
        <v>6178</v>
      </c>
      <c r="L3300" s="2" t="s">
        <v>6178</v>
      </c>
      <c r="M3300" s="2" t="s">
        <v>6178</v>
      </c>
      <c r="N3300" s="4" t="s">
        <v>6178</v>
      </c>
    </row>
    <row r="3301" spans="1:7" ht="11.25">
      <c r="A3301" s="1" t="s">
        <v>2531</v>
      </c>
      <c r="B3301" s="2">
        <v>-22.366666666666667</v>
      </c>
      <c r="C3301" s="2">
        <v>-124.76666666666667</v>
      </c>
      <c r="D3301" s="149" t="s">
        <v>1307</v>
      </c>
      <c r="E3301" s="2">
        <v>1200</v>
      </c>
      <c r="F3301" s="2" t="s">
        <v>1308</v>
      </c>
      <c r="G3301" s="2" t="s">
        <v>1309</v>
      </c>
    </row>
    <row r="3302" spans="1:7" ht="11.25">
      <c r="A3302" s="1" t="s">
        <v>1310</v>
      </c>
      <c r="B3302" s="2">
        <v>-19.116666666666667</v>
      </c>
      <c r="C3302" s="2">
        <v>-125.41666666666667</v>
      </c>
      <c r="D3302" s="149" t="s">
        <v>1311</v>
      </c>
      <c r="E3302" s="2">
        <v>700</v>
      </c>
      <c r="F3302" s="2" t="s">
        <v>1312</v>
      </c>
      <c r="G3302" s="2" t="s">
        <v>1313</v>
      </c>
    </row>
    <row r="3303" spans="1:14" ht="11.25">
      <c r="A3303" s="1" t="s">
        <v>5340</v>
      </c>
      <c r="B3303" s="2">
        <v>-36.41585</v>
      </c>
      <c r="C3303" s="2">
        <v>-146.30696666666665</v>
      </c>
      <c r="D3303" s="149" t="s">
        <v>5341</v>
      </c>
      <c r="E3303" s="2" t="s">
        <v>6159</v>
      </c>
      <c r="F3303" s="2" t="s">
        <v>4493</v>
      </c>
      <c r="G3303" s="2" t="s">
        <v>3209</v>
      </c>
      <c r="H3303" s="2" t="s">
        <v>3208</v>
      </c>
      <c r="I3303" s="2" t="s">
        <v>3210</v>
      </c>
      <c r="K3303" s="2">
        <v>0</v>
      </c>
      <c r="L3303" s="2">
        <v>0</v>
      </c>
      <c r="M3303" s="2">
        <v>0</v>
      </c>
      <c r="N3303" s="4">
        <v>0</v>
      </c>
    </row>
    <row r="3304" spans="1:14" ht="11.25">
      <c r="A3304" s="1" t="s">
        <v>5342</v>
      </c>
      <c r="B3304" s="2">
        <v>-33.058899999999994</v>
      </c>
      <c r="C3304" s="2">
        <v>-137.5144666666667</v>
      </c>
      <c r="D3304" s="149" t="s">
        <v>2469</v>
      </c>
      <c r="E3304" s="2" t="s">
        <v>7308</v>
      </c>
      <c r="F3304" s="2" t="s">
        <v>3211</v>
      </c>
      <c r="G3304" s="2" t="s">
        <v>3213</v>
      </c>
      <c r="H3304" s="2" t="s">
        <v>3212</v>
      </c>
      <c r="I3304" s="2" t="s">
        <v>3214</v>
      </c>
      <c r="K3304" s="2">
        <v>0</v>
      </c>
      <c r="L3304" s="2">
        <v>0</v>
      </c>
      <c r="M3304" s="2">
        <v>0</v>
      </c>
      <c r="N3304" s="4">
        <v>0</v>
      </c>
    </row>
    <row r="3305" spans="1:14" ht="11.25">
      <c r="A3305" s="1" t="s">
        <v>2470</v>
      </c>
      <c r="B3305" s="2">
        <v>-30.85335</v>
      </c>
      <c r="C3305" s="2">
        <v>-143.07168333333334</v>
      </c>
      <c r="D3305" s="149" t="s">
        <v>2471</v>
      </c>
      <c r="E3305" s="2" t="s">
        <v>6178</v>
      </c>
      <c r="F3305" s="2" t="s">
        <v>6178</v>
      </c>
      <c r="G3305" s="2" t="s">
        <v>6178</v>
      </c>
      <c r="H3305" s="2" t="s">
        <v>6178</v>
      </c>
      <c r="I3305" s="2" t="s">
        <v>6178</v>
      </c>
      <c r="J3305" s="2" t="s">
        <v>6178</v>
      </c>
      <c r="K3305" s="2" t="s">
        <v>6178</v>
      </c>
      <c r="L3305" s="2" t="s">
        <v>6178</v>
      </c>
      <c r="M3305" s="2" t="s">
        <v>6178</v>
      </c>
      <c r="N3305" s="4" t="s">
        <v>6178</v>
      </c>
    </row>
    <row r="3306" spans="1:14" ht="11.25">
      <c r="A3306" s="1" t="s">
        <v>2472</v>
      </c>
      <c r="B3306" s="2">
        <v>-22.466683333333336</v>
      </c>
      <c r="C3306" s="2">
        <v>-150.16668333333334</v>
      </c>
      <c r="D3306" s="149" t="s">
        <v>1685</v>
      </c>
      <c r="E3306" s="2" t="s">
        <v>7062</v>
      </c>
      <c r="F3306" s="2" t="s">
        <v>3215</v>
      </c>
      <c r="G3306" s="2" t="s">
        <v>3216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4">
        <v>0</v>
      </c>
    </row>
    <row r="3307" spans="1:14" ht="11.25">
      <c r="A3307" s="1" t="s">
        <v>1686</v>
      </c>
      <c r="B3307" s="2">
        <v>-36.321133333333336</v>
      </c>
      <c r="C3307" s="2">
        <v>-142.41946666666666</v>
      </c>
      <c r="D3307" s="149" t="s">
        <v>1687</v>
      </c>
      <c r="E3307" s="2" t="s">
        <v>2173</v>
      </c>
      <c r="F3307" s="2" t="s">
        <v>3217</v>
      </c>
      <c r="G3307" s="2" t="s">
        <v>3219</v>
      </c>
      <c r="H3307" s="2" t="s">
        <v>3218</v>
      </c>
      <c r="I3307" s="2" t="s">
        <v>3220</v>
      </c>
      <c r="K3307" s="2">
        <v>0</v>
      </c>
      <c r="L3307" s="2">
        <v>0</v>
      </c>
      <c r="M3307" s="2">
        <v>0</v>
      </c>
      <c r="N3307" s="4">
        <v>0</v>
      </c>
    </row>
    <row r="3308" spans="1:7" ht="11.25">
      <c r="A3308" s="1" t="s">
        <v>2532</v>
      </c>
      <c r="B3308" s="2">
        <f>-20+(-42/60)</f>
        <v>-20.7</v>
      </c>
      <c r="C3308" s="2">
        <f>-117+(-6/60)</f>
        <v>-117.1</v>
      </c>
      <c r="D3308" s="149" t="s">
        <v>5319</v>
      </c>
      <c r="E3308" s="2">
        <v>100</v>
      </c>
      <c r="F3308" s="2" t="s">
        <v>5320</v>
      </c>
      <c r="G3308" s="2" t="s">
        <v>5321</v>
      </c>
    </row>
    <row r="3309" spans="1:14" ht="11.25">
      <c r="A3309" s="1" t="s">
        <v>1688</v>
      </c>
      <c r="B3309" s="2">
        <v>-34.18418333333333</v>
      </c>
      <c r="C3309" s="2">
        <v>-140.03056666666666</v>
      </c>
      <c r="D3309" s="149" t="s">
        <v>1689</v>
      </c>
      <c r="E3309" s="2" t="s">
        <v>6160</v>
      </c>
      <c r="F3309" s="2" t="s">
        <v>3221</v>
      </c>
      <c r="G3309" s="2" t="s">
        <v>3223</v>
      </c>
      <c r="H3309" s="2" t="s">
        <v>3222</v>
      </c>
      <c r="I3309" s="2" t="s">
        <v>3224</v>
      </c>
      <c r="J3309" s="2">
        <v>0</v>
      </c>
      <c r="K3309" s="2">
        <v>0</v>
      </c>
      <c r="L3309" s="2">
        <v>0</v>
      </c>
      <c r="M3309" s="2">
        <v>0</v>
      </c>
      <c r="N3309" s="4">
        <v>0</v>
      </c>
    </row>
    <row r="3310" spans="1:14" ht="11.25">
      <c r="A3310" s="1" t="s">
        <v>4832</v>
      </c>
      <c r="B3310" s="2">
        <v>-30.0328</v>
      </c>
      <c r="C3310" s="2">
        <v>-148.12585</v>
      </c>
      <c r="D3310" s="149" t="s">
        <v>4833</v>
      </c>
      <c r="E3310" s="2" t="s">
        <v>6161</v>
      </c>
      <c r="F3310" s="2" t="s">
        <v>3711</v>
      </c>
      <c r="G3310" s="2" t="s">
        <v>3713</v>
      </c>
      <c r="H3310" s="2" t="s">
        <v>3712</v>
      </c>
      <c r="I3310" s="2" t="s">
        <v>3714</v>
      </c>
      <c r="K3310" s="2">
        <v>0</v>
      </c>
      <c r="L3310" s="2">
        <v>0</v>
      </c>
      <c r="M3310" s="2">
        <v>0</v>
      </c>
      <c r="N3310" s="4">
        <v>0</v>
      </c>
    </row>
    <row r="3311" spans="1:14" ht="11.25">
      <c r="A3311" s="1" t="s">
        <v>4834</v>
      </c>
      <c r="B3311" s="2">
        <v>-32.79501666666667</v>
      </c>
      <c r="C3311" s="2">
        <v>-151.83446666666666</v>
      </c>
      <c r="D3311" s="149" t="s">
        <v>4835</v>
      </c>
      <c r="E3311" s="2" t="s">
        <v>4992</v>
      </c>
      <c r="F3311" s="2" t="s">
        <v>5345</v>
      </c>
      <c r="G3311" s="2" t="s">
        <v>5348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4">
        <v>0</v>
      </c>
    </row>
    <row r="3312" spans="1:14" ht="11.25">
      <c r="A3312" s="1" t="s">
        <v>4836</v>
      </c>
      <c r="B3312" s="2">
        <v>-26.629183333333334</v>
      </c>
      <c r="C3312" s="2">
        <v>-120.22056666666667</v>
      </c>
      <c r="D3312" s="149" t="s">
        <v>5037</v>
      </c>
      <c r="E3312" s="2" t="s">
        <v>6162</v>
      </c>
      <c r="F3312" s="2" t="s">
        <v>3715</v>
      </c>
      <c r="G3312" s="2" t="s">
        <v>3717</v>
      </c>
      <c r="H3312" s="2" t="s">
        <v>3716</v>
      </c>
      <c r="I3312" s="2" t="s">
        <v>3718</v>
      </c>
      <c r="J3312" s="2">
        <v>0</v>
      </c>
      <c r="K3312" s="2">
        <v>0</v>
      </c>
      <c r="L3312" s="2">
        <v>0</v>
      </c>
      <c r="M3312" s="2">
        <v>0</v>
      </c>
      <c r="N3312" s="4">
        <v>0</v>
      </c>
    </row>
    <row r="3313" spans="1:14" ht="11.25">
      <c r="A3313" s="1" t="s">
        <v>200</v>
      </c>
      <c r="B3313" s="2">
        <v>-28.90696666666667</v>
      </c>
      <c r="C3313" s="2">
        <v>-136.34113333333332</v>
      </c>
      <c r="D3313" s="149" t="s">
        <v>201</v>
      </c>
      <c r="E3313" s="2" t="s">
        <v>6178</v>
      </c>
      <c r="F3313" s="2" t="s">
        <v>6178</v>
      </c>
      <c r="G3313" s="2" t="s">
        <v>6178</v>
      </c>
      <c r="H3313" s="2" t="s">
        <v>6178</v>
      </c>
      <c r="I3313" s="2" t="s">
        <v>6178</v>
      </c>
      <c r="J3313" s="2" t="s">
        <v>6178</v>
      </c>
      <c r="K3313" s="2" t="s">
        <v>6178</v>
      </c>
      <c r="L3313" s="2" t="s">
        <v>6178</v>
      </c>
      <c r="M3313" s="2" t="s">
        <v>6178</v>
      </c>
      <c r="N3313" s="4" t="s">
        <v>6178</v>
      </c>
    </row>
    <row r="3314" spans="1:14" ht="11.25">
      <c r="A3314" s="1" t="s">
        <v>202</v>
      </c>
      <c r="B3314" s="2">
        <v>-16.658066666666663</v>
      </c>
      <c r="C3314" s="2">
        <v>-144.00084999999999</v>
      </c>
      <c r="D3314" s="149" t="s">
        <v>203</v>
      </c>
      <c r="E3314" s="2" t="s">
        <v>6178</v>
      </c>
      <c r="F3314" s="2" t="s">
        <v>6178</v>
      </c>
      <c r="G3314" s="2" t="s">
        <v>6178</v>
      </c>
      <c r="H3314" s="2" t="s">
        <v>6178</v>
      </c>
      <c r="I3314" s="2" t="s">
        <v>6178</v>
      </c>
      <c r="J3314" s="2" t="s">
        <v>6178</v>
      </c>
      <c r="K3314" s="2" t="s">
        <v>6178</v>
      </c>
      <c r="L3314" s="2" t="s">
        <v>6178</v>
      </c>
      <c r="M3314" s="2" t="s">
        <v>6178</v>
      </c>
      <c r="N3314" s="4" t="s">
        <v>6178</v>
      </c>
    </row>
    <row r="3315" spans="1:14" ht="11.25">
      <c r="A3315" s="1" t="s">
        <v>204</v>
      </c>
      <c r="B3315" s="2">
        <v>-26.283350000000002</v>
      </c>
      <c r="C3315" s="2">
        <v>-151.85834999999997</v>
      </c>
      <c r="D3315" s="149" t="s">
        <v>205</v>
      </c>
      <c r="E3315" s="2" t="s">
        <v>6178</v>
      </c>
      <c r="F3315" s="2" t="s">
        <v>6178</v>
      </c>
      <c r="G3315" s="2" t="s">
        <v>6178</v>
      </c>
      <c r="H3315" s="2" t="s">
        <v>6178</v>
      </c>
      <c r="I3315" s="2" t="s">
        <v>6178</v>
      </c>
      <c r="J3315" s="2" t="s">
        <v>6178</v>
      </c>
      <c r="K3315" s="2" t="s">
        <v>6178</v>
      </c>
      <c r="L3315" s="2" t="s">
        <v>6178</v>
      </c>
      <c r="M3315" s="2" t="s">
        <v>6178</v>
      </c>
      <c r="N3315" s="4" t="s">
        <v>6178</v>
      </c>
    </row>
    <row r="3316" spans="1:14" ht="11.25">
      <c r="A3316" s="1" t="s">
        <v>206</v>
      </c>
      <c r="B3316" s="2">
        <v>-34.56113333333334</v>
      </c>
      <c r="C3316" s="2">
        <v>-150.78863333333337</v>
      </c>
      <c r="D3316" s="149" t="s">
        <v>207</v>
      </c>
      <c r="E3316" s="2" t="s">
        <v>4992</v>
      </c>
      <c r="F3316" s="2" t="s">
        <v>7974</v>
      </c>
      <c r="G3316" s="2" t="s">
        <v>7976</v>
      </c>
      <c r="H3316" s="2" t="s">
        <v>3719</v>
      </c>
      <c r="I3316" s="2" t="s">
        <v>3720</v>
      </c>
      <c r="K3316" s="2">
        <v>0</v>
      </c>
      <c r="L3316" s="2">
        <v>0</v>
      </c>
      <c r="M3316" s="2">
        <v>0</v>
      </c>
      <c r="N3316" s="4">
        <v>0</v>
      </c>
    </row>
    <row r="3317" spans="1:14" ht="11.25">
      <c r="A3317" s="1" t="s">
        <v>208</v>
      </c>
      <c r="B3317" s="2">
        <v>-29.53335</v>
      </c>
      <c r="C3317" s="2">
        <v>-150.53334999999998</v>
      </c>
      <c r="D3317" s="149" t="s">
        <v>209</v>
      </c>
      <c r="E3317" s="2" t="s">
        <v>6178</v>
      </c>
      <c r="F3317" s="2" t="s">
        <v>6178</v>
      </c>
      <c r="G3317" s="2" t="s">
        <v>6178</v>
      </c>
      <c r="H3317" s="2" t="s">
        <v>6178</v>
      </c>
      <c r="I3317" s="2" t="s">
        <v>6178</v>
      </c>
      <c r="J3317" s="2" t="s">
        <v>6178</v>
      </c>
      <c r="K3317" s="2" t="s">
        <v>6178</v>
      </c>
      <c r="L3317" s="2" t="s">
        <v>6178</v>
      </c>
      <c r="M3317" s="2" t="s">
        <v>6178</v>
      </c>
      <c r="N3317" s="4" t="s">
        <v>6178</v>
      </c>
    </row>
    <row r="3318" spans="1:14" ht="11.25">
      <c r="A3318" s="1" t="s">
        <v>210</v>
      </c>
      <c r="B3318" s="2">
        <v>-31.73335</v>
      </c>
      <c r="C3318" s="2">
        <v>-147.80251666666663</v>
      </c>
      <c r="D3318" s="149" t="s">
        <v>211</v>
      </c>
      <c r="E3318" s="2" t="s">
        <v>6163</v>
      </c>
      <c r="F3318" s="2" t="s">
        <v>3721</v>
      </c>
      <c r="G3318" s="2" t="s">
        <v>3723</v>
      </c>
      <c r="H3318" s="2" t="s">
        <v>3722</v>
      </c>
      <c r="I3318" s="2" t="s">
        <v>3724</v>
      </c>
      <c r="J3318" s="2">
        <v>0</v>
      </c>
      <c r="K3318" s="2">
        <v>0</v>
      </c>
      <c r="L3318" s="2">
        <v>0</v>
      </c>
      <c r="M3318" s="2">
        <v>0</v>
      </c>
      <c r="N3318" s="4">
        <v>0</v>
      </c>
    </row>
    <row r="3319" spans="1:14" ht="11.25">
      <c r="A3319" s="1" t="s">
        <v>212</v>
      </c>
      <c r="B3319" s="2">
        <v>-27.09835</v>
      </c>
      <c r="C3319" s="2">
        <v>-152.4600166666667</v>
      </c>
      <c r="D3319" s="149" t="s">
        <v>213</v>
      </c>
      <c r="E3319" s="2" t="s">
        <v>6178</v>
      </c>
      <c r="F3319" s="2" t="s">
        <v>6178</v>
      </c>
      <c r="G3319" s="2" t="s">
        <v>6178</v>
      </c>
      <c r="H3319" s="2" t="s">
        <v>6178</v>
      </c>
      <c r="I3319" s="2" t="s">
        <v>6178</v>
      </c>
      <c r="J3319" s="2" t="s">
        <v>6178</v>
      </c>
      <c r="K3319" s="2" t="s">
        <v>6178</v>
      </c>
      <c r="L3319" s="2" t="s">
        <v>6178</v>
      </c>
      <c r="M3319" s="2" t="s">
        <v>6178</v>
      </c>
      <c r="N3319" s="4" t="s">
        <v>6178</v>
      </c>
    </row>
    <row r="3320" spans="1:14" ht="11.25">
      <c r="A3320" s="1" t="s">
        <v>214</v>
      </c>
      <c r="B3320" s="2">
        <v>-38.091683333333336</v>
      </c>
      <c r="C3320" s="2">
        <v>-146.9653</v>
      </c>
      <c r="D3320" s="149" t="s">
        <v>215</v>
      </c>
      <c r="E3320" s="2" t="s">
        <v>7302</v>
      </c>
      <c r="F3320" s="2" t="s">
        <v>3725</v>
      </c>
      <c r="G3320" s="2" t="s">
        <v>7787</v>
      </c>
      <c r="H3320" s="2" t="s">
        <v>7788</v>
      </c>
      <c r="I3320" s="2" t="s">
        <v>3726</v>
      </c>
      <c r="J3320" s="2" t="s">
        <v>3727</v>
      </c>
      <c r="K3320" s="2" t="s">
        <v>7789</v>
      </c>
      <c r="M3320" s="2">
        <v>0</v>
      </c>
      <c r="N3320" s="4">
        <v>0</v>
      </c>
    </row>
    <row r="3321" spans="1:4" ht="11.25">
      <c r="A3321" s="1" t="s">
        <v>2533</v>
      </c>
      <c r="B3321" s="2">
        <f>-16+(-23/60)</f>
        <v>-16.383333333333333</v>
      </c>
      <c r="C3321" s="2">
        <f>-124+(-29/60)</f>
        <v>-124.48333333333333</v>
      </c>
      <c r="D3321" s="149" t="s">
        <v>2534</v>
      </c>
    </row>
    <row r="3322" spans="1:14" ht="11.25">
      <c r="A3322" s="1" t="s">
        <v>216</v>
      </c>
      <c r="B3322" s="2">
        <v>-16.63085</v>
      </c>
      <c r="C3322" s="2">
        <v>-129.31973333333335</v>
      </c>
      <c r="D3322" s="149" t="s">
        <v>1940</v>
      </c>
      <c r="E3322" s="2" t="s">
        <v>6178</v>
      </c>
      <c r="F3322" s="2" t="s">
        <v>6178</v>
      </c>
      <c r="G3322" s="2" t="s">
        <v>6178</v>
      </c>
      <c r="H3322" s="2" t="s">
        <v>6178</v>
      </c>
      <c r="I3322" s="2" t="s">
        <v>6178</v>
      </c>
      <c r="J3322" s="2" t="s">
        <v>6178</v>
      </c>
      <c r="K3322" s="2" t="s">
        <v>6178</v>
      </c>
      <c r="L3322" s="2" t="s">
        <v>6178</v>
      </c>
      <c r="M3322" s="2" t="s">
        <v>6178</v>
      </c>
      <c r="N3322" s="4" t="s">
        <v>6178</v>
      </c>
    </row>
    <row r="3323" spans="1:14" ht="11.25">
      <c r="A3323" s="1" t="s">
        <v>1941</v>
      </c>
      <c r="B3323" s="2">
        <v>-22.363633333333333</v>
      </c>
      <c r="C3323" s="2">
        <v>-143.0855666666667</v>
      </c>
      <c r="D3323" s="149" t="s">
        <v>1942</v>
      </c>
      <c r="E3323" s="2" t="s">
        <v>411</v>
      </c>
      <c r="F3323" s="2" t="s">
        <v>7790</v>
      </c>
      <c r="G3323" s="2" t="s">
        <v>7792</v>
      </c>
      <c r="H3323" s="2" t="s">
        <v>7791</v>
      </c>
      <c r="I3323" s="2" t="s">
        <v>7793</v>
      </c>
      <c r="K3323" s="2">
        <v>0</v>
      </c>
      <c r="L3323" s="2">
        <v>0</v>
      </c>
      <c r="M3323" s="2">
        <v>0</v>
      </c>
      <c r="N3323" s="4">
        <v>0</v>
      </c>
    </row>
    <row r="3324" spans="1:14" ht="11.25">
      <c r="A3324" s="1" t="s">
        <v>1943</v>
      </c>
      <c r="B3324" s="2">
        <v>-34.0878</v>
      </c>
      <c r="C3324" s="2">
        <v>-141.89196666666666</v>
      </c>
      <c r="D3324" s="149" t="s">
        <v>1944</v>
      </c>
      <c r="E3324" s="2" t="s">
        <v>6178</v>
      </c>
      <c r="F3324" s="2" t="s">
        <v>6178</v>
      </c>
      <c r="G3324" s="2" t="s">
        <v>6178</v>
      </c>
      <c r="H3324" s="2" t="s">
        <v>6178</v>
      </c>
      <c r="I3324" s="2" t="s">
        <v>6178</v>
      </c>
      <c r="J3324" s="2" t="s">
        <v>6178</v>
      </c>
      <c r="K3324" s="2" t="s">
        <v>6178</v>
      </c>
      <c r="L3324" s="2" t="s">
        <v>6178</v>
      </c>
      <c r="M3324" s="2" t="s">
        <v>6178</v>
      </c>
      <c r="N3324" s="4" t="s">
        <v>6178</v>
      </c>
    </row>
    <row r="3325" spans="1:14" ht="11.25">
      <c r="A3325" s="1" t="s">
        <v>1945</v>
      </c>
      <c r="B3325" s="2">
        <v>-33.04335</v>
      </c>
      <c r="C3325" s="2">
        <v>-135.44723333333332</v>
      </c>
      <c r="D3325" s="149" t="s">
        <v>3690</v>
      </c>
      <c r="E3325" s="2" t="s">
        <v>6164</v>
      </c>
      <c r="F3325" s="2" t="s">
        <v>7794</v>
      </c>
      <c r="G3325" s="2" t="s">
        <v>7796</v>
      </c>
      <c r="H3325" s="2" t="s">
        <v>7795</v>
      </c>
      <c r="I3325" s="2" t="s">
        <v>7797</v>
      </c>
      <c r="K3325" s="2">
        <v>0</v>
      </c>
      <c r="L3325" s="2">
        <v>0</v>
      </c>
      <c r="M3325" s="2">
        <v>0</v>
      </c>
      <c r="N3325" s="4">
        <v>0</v>
      </c>
    </row>
    <row r="3326" spans="1:14" ht="11.25">
      <c r="A3326" s="1" t="s">
        <v>3691</v>
      </c>
      <c r="B3326" s="2">
        <v>-33.25001666666667</v>
      </c>
      <c r="C3326" s="2">
        <v>-151.43335</v>
      </c>
      <c r="D3326" s="149" t="s">
        <v>5890</v>
      </c>
      <c r="E3326" s="2" t="s">
        <v>6178</v>
      </c>
      <c r="F3326" s="2" t="s">
        <v>6178</v>
      </c>
      <c r="G3326" s="2" t="s">
        <v>6178</v>
      </c>
      <c r="H3326" s="2" t="s">
        <v>6178</v>
      </c>
      <c r="I3326" s="2" t="s">
        <v>6178</v>
      </c>
      <c r="J3326" s="2" t="s">
        <v>6178</v>
      </c>
      <c r="K3326" s="2" t="s">
        <v>6178</v>
      </c>
      <c r="L3326" s="2" t="s">
        <v>6178</v>
      </c>
      <c r="M3326" s="2" t="s">
        <v>6178</v>
      </c>
      <c r="N3326" s="4" t="s">
        <v>6178</v>
      </c>
    </row>
    <row r="3327" spans="1:14" ht="11.25">
      <c r="A3327" s="1" t="s">
        <v>5891</v>
      </c>
      <c r="B3327" s="2">
        <v>-30.25835</v>
      </c>
      <c r="C3327" s="2">
        <v>-149.40835</v>
      </c>
      <c r="D3327" s="149" t="s">
        <v>5892</v>
      </c>
      <c r="E3327" s="2" t="s">
        <v>6178</v>
      </c>
      <c r="F3327" s="2" t="s">
        <v>6178</v>
      </c>
      <c r="G3327" s="2" t="s">
        <v>6178</v>
      </c>
      <c r="H3327" s="2" t="s">
        <v>6178</v>
      </c>
      <c r="I3327" s="2" t="s">
        <v>6178</v>
      </c>
      <c r="J3327" s="2" t="s">
        <v>6178</v>
      </c>
      <c r="K3327" s="2" t="s">
        <v>6178</v>
      </c>
      <c r="L3327" s="2" t="s">
        <v>6178</v>
      </c>
      <c r="M3327" s="2" t="s">
        <v>6178</v>
      </c>
      <c r="N3327" s="4" t="s">
        <v>6178</v>
      </c>
    </row>
    <row r="3328" spans="1:14" ht="11.25">
      <c r="A3328" s="1" t="s">
        <v>6601</v>
      </c>
      <c r="B3328" s="2">
        <v>-20.833333333333332</v>
      </c>
      <c r="C3328" s="2">
        <v>-120.7</v>
      </c>
      <c r="D3328" s="149" t="s">
        <v>6602</v>
      </c>
      <c r="E3328" s="2">
        <v>530</v>
      </c>
      <c r="F3328" s="2" t="s">
        <v>6603</v>
      </c>
      <c r="G3328" s="2" t="s">
        <v>7389</v>
      </c>
      <c r="H3328" s="2">
        <v>0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</row>
    <row r="3329" spans="1:14" ht="11.25">
      <c r="A3329" s="1" t="s">
        <v>5893</v>
      </c>
      <c r="B3329" s="2">
        <v>-33.93723333333333</v>
      </c>
      <c r="C3329" s="2">
        <v>-147.1914</v>
      </c>
      <c r="D3329" s="149" t="s">
        <v>5894</v>
      </c>
      <c r="E3329" s="2" t="s">
        <v>6165</v>
      </c>
      <c r="F3329" s="2" t="s">
        <v>751</v>
      </c>
      <c r="G3329" s="2" t="s">
        <v>753</v>
      </c>
      <c r="H3329" s="2" t="s">
        <v>7798</v>
      </c>
      <c r="I3329" s="2" t="s">
        <v>7799</v>
      </c>
      <c r="J3329" s="2">
        <v>0</v>
      </c>
      <c r="K3329" s="2">
        <v>0</v>
      </c>
      <c r="L3329" s="2">
        <v>0</v>
      </c>
      <c r="M3329" s="2">
        <v>0</v>
      </c>
      <c r="N3329" s="4">
        <v>0</v>
      </c>
    </row>
    <row r="3330" spans="1:14" ht="11.25">
      <c r="A3330" s="1" t="s">
        <v>5895</v>
      </c>
      <c r="B3330" s="2">
        <v>-27.266683333333333</v>
      </c>
      <c r="C3330" s="2">
        <v>-145.99001666666666</v>
      </c>
      <c r="D3330" s="149" t="s">
        <v>4011</v>
      </c>
      <c r="E3330" s="2" t="s">
        <v>6178</v>
      </c>
      <c r="F3330" s="2" t="s">
        <v>6178</v>
      </c>
      <c r="G3330" s="2" t="s">
        <v>6178</v>
      </c>
      <c r="H3330" s="2" t="s">
        <v>6178</v>
      </c>
      <c r="I3330" s="2" t="s">
        <v>6178</v>
      </c>
      <c r="J3330" s="2" t="s">
        <v>6178</v>
      </c>
      <c r="K3330" s="2" t="s">
        <v>6178</v>
      </c>
      <c r="L3330" s="2" t="s">
        <v>6178</v>
      </c>
      <c r="M3330" s="2" t="s">
        <v>6178</v>
      </c>
      <c r="N3330" s="4" t="s">
        <v>6178</v>
      </c>
    </row>
    <row r="3331" spans="1:14" ht="11.25">
      <c r="A3331" s="1" t="s">
        <v>4012</v>
      </c>
      <c r="B3331" s="2">
        <v>-36.058899999999994</v>
      </c>
      <c r="C3331" s="2">
        <v>-143.24335</v>
      </c>
      <c r="D3331" s="149" t="s">
        <v>6985</v>
      </c>
      <c r="E3331" s="2" t="s">
        <v>625</v>
      </c>
      <c r="F3331" s="2" t="s">
        <v>7800</v>
      </c>
      <c r="G3331" s="2" t="s">
        <v>7802</v>
      </c>
      <c r="H3331" s="2" t="s">
        <v>7801</v>
      </c>
      <c r="I3331" s="2" t="s">
        <v>7803</v>
      </c>
      <c r="K3331" s="2">
        <v>0</v>
      </c>
      <c r="L3331" s="2">
        <v>0</v>
      </c>
      <c r="M3331" s="2">
        <v>0</v>
      </c>
      <c r="N3331" s="4">
        <v>0</v>
      </c>
    </row>
    <row r="3332" spans="1:14" ht="11.25">
      <c r="A3332" s="1" t="s">
        <v>6986</v>
      </c>
      <c r="B3332" s="2">
        <v>-15.511399999999998</v>
      </c>
      <c r="C3332" s="2">
        <v>-128.15306666666666</v>
      </c>
      <c r="D3332" s="149" t="s">
        <v>6987</v>
      </c>
      <c r="E3332" s="2" t="s">
        <v>622</v>
      </c>
      <c r="F3332" s="2" t="s">
        <v>7804</v>
      </c>
      <c r="G3332" s="2" t="s">
        <v>7806</v>
      </c>
      <c r="H3332" s="2" t="s">
        <v>7805</v>
      </c>
      <c r="I3332" s="2" t="s">
        <v>7807</v>
      </c>
      <c r="K3332" s="2">
        <v>0</v>
      </c>
      <c r="L3332" s="2">
        <v>0</v>
      </c>
      <c r="M3332" s="2">
        <v>0</v>
      </c>
      <c r="N3332" s="4">
        <v>0</v>
      </c>
    </row>
    <row r="3333" spans="1:14" ht="11.25">
      <c r="A3333" s="1" t="s">
        <v>6988</v>
      </c>
      <c r="B3333" s="2">
        <v>-40.9989</v>
      </c>
      <c r="C3333" s="2">
        <v>-145.73113333333333</v>
      </c>
      <c r="D3333" s="149" t="s">
        <v>6989</v>
      </c>
      <c r="E3333" s="2" t="s">
        <v>5004</v>
      </c>
      <c r="F3333" s="2" t="s">
        <v>7808</v>
      </c>
      <c r="G3333" s="2" t="s">
        <v>7810</v>
      </c>
      <c r="H3333" s="2" t="s">
        <v>7809</v>
      </c>
      <c r="I3333" s="2" t="s">
        <v>7811</v>
      </c>
      <c r="K3333" s="2">
        <v>0</v>
      </c>
      <c r="L3333" s="2">
        <v>0</v>
      </c>
      <c r="M3333" s="2">
        <v>0</v>
      </c>
      <c r="N3333" s="4">
        <v>0</v>
      </c>
    </row>
    <row r="3334" spans="1:4" ht="11.25">
      <c r="A3334" s="1" t="s">
        <v>2535</v>
      </c>
      <c r="B3334" s="2">
        <f>-28+(-21.12/60)</f>
        <v>-28.352</v>
      </c>
      <c r="C3334" s="2">
        <f>-116+(-40.5/60)</f>
        <v>-116.675</v>
      </c>
      <c r="D3334" s="149" t="s">
        <v>2536</v>
      </c>
    </row>
    <row r="3335" spans="1:14" ht="11.25">
      <c r="A3335" s="1" t="s">
        <v>604</v>
      </c>
      <c r="B3335" s="2">
        <v>-9.750016666666667</v>
      </c>
      <c r="C3335" s="2">
        <v>-143.4216833333333</v>
      </c>
      <c r="D3335" s="149" t="s">
        <v>605</v>
      </c>
      <c r="E3335" s="2" t="s">
        <v>6178</v>
      </c>
      <c r="F3335" s="2" t="s">
        <v>6178</v>
      </c>
      <c r="G3335" s="2" t="s">
        <v>6178</v>
      </c>
      <c r="H3335" s="2" t="s">
        <v>6178</v>
      </c>
      <c r="I3335" s="2" t="s">
        <v>6178</v>
      </c>
      <c r="J3335" s="2" t="s">
        <v>6178</v>
      </c>
      <c r="K3335" s="2" t="s">
        <v>6178</v>
      </c>
      <c r="L3335" s="2" t="s">
        <v>6178</v>
      </c>
      <c r="M3335" s="2" t="s">
        <v>6178</v>
      </c>
      <c r="N3335" s="4" t="s">
        <v>6178</v>
      </c>
    </row>
    <row r="3336" spans="1:14" ht="11.25">
      <c r="A3336" s="1" t="s">
        <v>606</v>
      </c>
      <c r="B3336" s="2">
        <v>-9.900016666666668</v>
      </c>
      <c r="C3336" s="2">
        <v>-142.76668333333336</v>
      </c>
      <c r="D3336" s="149" t="s">
        <v>607</v>
      </c>
      <c r="E3336" s="2" t="s">
        <v>6178</v>
      </c>
      <c r="F3336" s="2" t="s">
        <v>6178</v>
      </c>
      <c r="G3336" s="2" t="s">
        <v>6178</v>
      </c>
      <c r="H3336" s="2" t="s">
        <v>6178</v>
      </c>
      <c r="I3336" s="2" t="s">
        <v>6178</v>
      </c>
      <c r="J3336" s="2" t="s">
        <v>6178</v>
      </c>
      <c r="K3336" s="2" t="s">
        <v>6178</v>
      </c>
      <c r="L3336" s="2" t="s">
        <v>6178</v>
      </c>
      <c r="M3336" s="2" t="s">
        <v>6178</v>
      </c>
      <c r="N3336" s="4" t="s">
        <v>6178</v>
      </c>
    </row>
    <row r="3337" spans="1:14" ht="11.25">
      <c r="A3337" s="1" t="s">
        <v>16</v>
      </c>
      <c r="B3337" s="2">
        <v>-37.55835</v>
      </c>
      <c r="C3337" s="2">
        <v>-145.13835</v>
      </c>
      <c r="D3337" s="149" t="s">
        <v>813</v>
      </c>
      <c r="E3337" s="2" t="s">
        <v>6178</v>
      </c>
      <c r="F3337" s="2" t="s">
        <v>6178</v>
      </c>
      <c r="G3337" s="2" t="s">
        <v>6178</v>
      </c>
      <c r="H3337" s="2" t="s">
        <v>6178</v>
      </c>
      <c r="I3337" s="2" t="s">
        <v>6178</v>
      </c>
      <c r="J3337" s="2" t="s">
        <v>6178</v>
      </c>
      <c r="K3337" s="2" t="s">
        <v>6178</v>
      </c>
      <c r="L3337" s="2" t="s">
        <v>6178</v>
      </c>
      <c r="M3337" s="2" t="s">
        <v>6178</v>
      </c>
      <c r="N3337" s="4" t="s">
        <v>6178</v>
      </c>
    </row>
    <row r="3338" spans="1:14" ht="11.25">
      <c r="A3338" s="1" t="s">
        <v>6848</v>
      </c>
      <c r="B3338" s="2">
        <v>-22.254183333333334</v>
      </c>
      <c r="C3338" s="2">
        <v>-131.78223333333332</v>
      </c>
      <c r="D3338" s="149" t="s">
        <v>2388</v>
      </c>
      <c r="E3338" s="2" t="s">
        <v>6178</v>
      </c>
      <c r="F3338" s="2" t="s">
        <v>6178</v>
      </c>
      <c r="G3338" s="2" t="s">
        <v>6178</v>
      </c>
      <c r="H3338" s="2" t="s">
        <v>6178</v>
      </c>
      <c r="I3338" s="2" t="s">
        <v>6178</v>
      </c>
      <c r="J3338" s="2" t="s">
        <v>6178</v>
      </c>
      <c r="K3338" s="2" t="s">
        <v>6178</v>
      </c>
      <c r="L3338" s="2" t="s">
        <v>6178</v>
      </c>
      <c r="M3338" s="2" t="s">
        <v>6178</v>
      </c>
      <c r="N3338" s="4" t="s">
        <v>6178</v>
      </c>
    </row>
    <row r="3339" spans="1:14" ht="11.25">
      <c r="A3339" s="1" t="s">
        <v>2389</v>
      </c>
      <c r="B3339" s="2">
        <v>-34.25335</v>
      </c>
      <c r="C3339" s="2">
        <v>-148.24218333333332</v>
      </c>
      <c r="D3339" s="149" t="s">
        <v>2390</v>
      </c>
      <c r="E3339" s="2" t="s">
        <v>6166</v>
      </c>
      <c r="F3339" s="2" t="s">
        <v>7812</v>
      </c>
      <c r="G3339" s="2" t="s">
        <v>7813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4">
        <v>0</v>
      </c>
    </row>
    <row r="3340" spans="1:14" ht="11.25">
      <c r="A3340" s="1" t="s">
        <v>2391</v>
      </c>
      <c r="B3340" s="2">
        <v>-38.56751666666667</v>
      </c>
      <c r="C3340" s="2">
        <v>-146.75446666666664</v>
      </c>
      <c r="D3340" s="149" t="s">
        <v>2392</v>
      </c>
      <c r="E3340" s="2" t="s">
        <v>410</v>
      </c>
      <c r="F3340" s="2" t="s">
        <v>7814</v>
      </c>
      <c r="G3340" s="2" t="s">
        <v>7816</v>
      </c>
      <c r="H3340" s="2" t="s">
        <v>7815</v>
      </c>
      <c r="I3340" s="2" t="s">
        <v>7817</v>
      </c>
      <c r="K3340" s="2">
        <v>0</v>
      </c>
      <c r="L3340" s="2">
        <v>0</v>
      </c>
      <c r="M3340" s="2">
        <v>0</v>
      </c>
      <c r="N3340" s="4">
        <v>0</v>
      </c>
    </row>
    <row r="3341" spans="1:14" ht="11.25">
      <c r="A3341" s="1" t="s">
        <v>2393</v>
      </c>
      <c r="B3341" s="2">
        <v>-36.02889999999999</v>
      </c>
      <c r="C3341" s="2">
        <v>-146.02863333333332</v>
      </c>
      <c r="D3341" s="149" t="s">
        <v>427</v>
      </c>
      <c r="E3341" s="2" t="s">
        <v>6178</v>
      </c>
      <c r="F3341" s="2" t="s">
        <v>6178</v>
      </c>
      <c r="G3341" s="2" t="s">
        <v>6178</v>
      </c>
      <c r="H3341" s="2" t="s">
        <v>6178</v>
      </c>
      <c r="I3341" s="2" t="s">
        <v>6178</v>
      </c>
      <c r="J3341" s="2" t="s">
        <v>6178</v>
      </c>
      <c r="K3341" s="2" t="s">
        <v>6178</v>
      </c>
      <c r="L3341" s="2" t="s">
        <v>6178</v>
      </c>
      <c r="M3341" s="2" t="s">
        <v>6178</v>
      </c>
      <c r="N3341" s="4" t="s">
        <v>6178</v>
      </c>
    </row>
    <row r="3342" spans="1:14" s="70" customFormat="1" ht="11.25">
      <c r="A3342" s="1" t="s">
        <v>2844</v>
      </c>
      <c r="B3342" s="2">
        <v>-12.033349999999999</v>
      </c>
      <c r="C3342" s="2">
        <v>-129.60335</v>
      </c>
      <c r="D3342" s="149" t="s">
        <v>2845</v>
      </c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1:4" ht="11.25">
      <c r="A3343" s="1" t="s">
        <v>2846</v>
      </c>
      <c r="B3343" s="2">
        <v>-16.02835</v>
      </c>
      <c r="C3343" s="2">
        <v>-145.91168333333334</v>
      </c>
      <c r="D3343" s="149" t="s">
        <v>2914</v>
      </c>
    </row>
    <row r="3344" spans="1:4" ht="11.25">
      <c r="A3344" s="1" t="s">
        <v>2915</v>
      </c>
      <c r="B3344" s="2">
        <v>-33.19501666666667</v>
      </c>
      <c r="C3344" s="2">
        <v>-151.98168333333334</v>
      </c>
      <c r="D3344" s="149" t="s">
        <v>2916</v>
      </c>
    </row>
    <row r="3345" spans="1:4" ht="11.25">
      <c r="A3345" s="1" t="s">
        <v>17</v>
      </c>
      <c r="B3345" s="2">
        <v>-10.100016666666667</v>
      </c>
      <c r="C3345" s="2">
        <v>-143.33335</v>
      </c>
      <c r="D3345" s="149" t="s">
        <v>814</v>
      </c>
    </row>
    <row r="3346" spans="1:4" ht="11.25">
      <c r="A3346" s="1" t="s">
        <v>2917</v>
      </c>
      <c r="B3346" s="2">
        <v>-17.003349999999998</v>
      </c>
      <c r="C3346" s="2">
        <v>-146.05335000000002</v>
      </c>
      <c r="D3346" s="149" t="s">
        <v>2918</v>
      </c>
    </row>
    <row r="3349" ht="15.75">
      <c r="A3349" s="302" t="s">
        <v>530</v>
      </c>
    </row>
    <row r="3350" ht="11.25">
      <c r="A3350" s="294"/>
    </row>
    <row r="3351" spans="1:3" ht="11.25">
      <c r="A3351" s="304" t="s">
        <v>515</v>
      </c>
      <c r="B3351" s="149"/>
      <c r="C3351" s="149"/>
    </row>
    <row r="3352" spans="1:3" ht="11.25">
      <c r="A3352" s="304" t="s">
        <v>516</v>
      </c>
      <c r="B3352" s="149"/>
      <c r="C3352" s="149"/>
    </row>
    <row r="3353" spans="1:3" ht="11.25">
      <c r="A3353" s="304"/>
      <c r="B3353" s="149"/>
      <c r="C3353" s="149"/>
    </row>
    <row r="3354" spans="1:3" ht="11.25">
      <c r="A3354" s="304" t="s">
        <v>517</v>
      </c>
      <c r="B3354" s="149"/>
      <c r="C3354" s="149"/>
    </row>
    <row r="3355" spans="1:3" ht="11.25">
      <c r="A3355" s="304"/>
      <c r="B3355" s="149"/>
      <c r="C3355" s="149"/>
    </row>
    <row r="3356" spans="1:7" ht="11.25">
      <c r="A3356" s="1" t="s">
        <v>6206</v>
      </c>
      <c r="B3356" s="2">
        <v>-34.4483333333333</v>
      </c>
      <c r="C3356" s="2">
        <v>-150.503333333333</v>
      </c>
      <c r="D3356" s="149" t="s">
        <v>521</v>
      </c>
      <c r="E3356" s="2">
        <v>1825</v>
      </c>
      <c r="F3356" s="2" t="s">
        <v>519</v>
      </c>
      <c r="G3356" s="2" t="s">
        <v>520</v>
      </c>
    </row>
    <row r="3357" spans="1:7" ht="11.25">
      <c r="A3357" s="1" t="s">
        <v>526</v>
      </c>
      <c r="B3357" s="2">
        <v>-34.5</v>
      </c>
      <c r="C3357" s="2">
        <v>-149.4666667</v>
      </c>
      <c r="D3357" s="149" t="s">
        <v>527</v>
      </c>
      <c r="E3357" s="2">
        <v>2950</v>
      </c>
      <c r="F3357" s="2" t="s">
        <v>481</v>
      </c>
      <c r="G3357" s="2" t="s">
        <v>482</v>
      </c>
    </row>
    <row r="3358" spans="1:7" ht="11.25">
      <c r="A3358" s="1" t="s">
        <v>483</v>
      </c>
      <c r="B3358" s="2">
        <v>-34.5625</v>
      </c>
      <c r="C3358" s="2">
        <v>-148.39166673</v>
      </c>
      <c r="D3358" s="149" t="s">
        <v>484</v>
      </c>
      <c r="E3358" s="2">
        <v>1440</v>
      </c>
      <c r="F3358" s="2" t="s">
        <v>485</v>
      </c>
      <c r="G3358" s="2" t="s">
        <v>486</v>
      </c>
    </row>
    <row r="3359" spans="1:7" ht="11.25">
      <c r="A3359" s="1" t="s">
        <v>488</v>
      </c>
      <c r="B3359" s="2">
        <v>-32.2</v>
      </c>
      <c r="C3359" s="2">
        <v>-152.4833333</v>
      </c>
      <c r="D3359" s="149" t="s">
        <v>487</v>
      </c>
      <c r="E3359" s="2">
        <v>12</v>
      </c>
      <c r="F3359" s="2" t="s">
        <v>489</v>
      </c>
      <c r="G3359" s="2" t="s">
        <v>490</v>
      </c>
    </row>
    <row r="3360" spans="1:7" ht="11.25">
      <c r="A3360" s="1" t="s">
        <v>491</v>
      </c>
      <c r="B3360" s="2">
        <v>-33.26666667</v>
      </c>
      <c r="C3360" s="2">
        <v>-151.2166667</v>
      </c>
      <c r="D3360" s="149" t="s">
        <v>492</v>
      </c>
      <c r="E3360" s="2">
        <v>980</v>
      </c>
      <c r="F3360" s="2" t="s">
        <v>493</v>
      </c>
      <c r="G3360" s="2" t="s">
        <v>494</v>
      </c>
    </row>
  </sheetData>
  <printOptions/>
  <pageMargins left="0.75" right="0.75" top="1" bottom="1" header="0.5" footer="0.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U68"/>
  <sheetViews>
    <sheetView zoomScale="70" zoomScaleNormal="70" workbookViewId="0" topLeftCell="A1">
      <selection activeCell="E3" sqref="E3"/>
    </sheetView>
  </sheetViews>
  <sheetFormatPr defaultColWidth="9.140625" defaultRowHeight="12.75"/>
  <cols>
    <col min="1" max="1" width="20.140625" style="120" customWidth="1"/>
    <col min="2" max="2" width="16.421875" style="120" customWidth="1"/>
    <col min="3" max="3" width="22.140625" style="120" customWidth="1"/>
    <col min="4" max="4" width="21.7109375" style="120" customWidth="1"/>
    <col min="5" max="5" width="40.57421875" style="120" customWidth="1"/>
    <col min="6" max="6" width="40.28125" style="86" customWidth="1"/>
    <col min="7" max="7" width="20.8515625" style="86" customWidth="1"/>
    <col min="8" max="8" width="22.421875" style="86" customWidth="1"/>
    <col min="9" max="9" width="14.140625" style="86" customWidth="1"/>
    <col min="10" max="10" width="16.7109375" style="86" customWidth="1"/>
    <col min="11" max="11" width="18.421875" style="86" customWidth="1"/>
    <col min="12" max="12" width="21.28125" style="86" customWidth="1"/>
    <col min="13" max="18" width="9.57421875" style="86" bestFit="1" customWidth="1"/>
    <col min="19" max="19" width="18.8515625" style="86" customWidth="1"/>
    <col min="20" max="21" width="9.57421875" style="86" bestFit="1" customWidth="1"/>
    <col min="22" max="22" width="9.140625" style="86" customWidth="1"/>
    <col min="23" max="23" width="11.140625" style="86" customWidth="1"/>
    <col min="24" max="24" width="11.57421875" style="86" customWidth="1"/>
    <col min="25" max="25" width="43.8515625" style="86" bestFit="1" customWidth="1"/>
    <col min="26" max="26" width="15.7109375" style="86" customWidth="1"/>
    <col min="27" max="27" width="24.140625" style="86" customWidth="1"/>
    <col min="28" max="28" width="20.00390625" style="86" customWidth="1"/>
    <col min="29" max="29" width="21.00390625" style="86" customWidth="1"/>
    <col min="30" max="30" width="9.140625" style="86" customWidth="1"/>
    <col min="31" max="31" width="18.8515625" style="86" customWidth="1"/>
    <col min="32" max="32" width="19.57421875" style="86" customWidth="1"/>
    <col min="33" max="33" width="23.140625" style="120" customWidth="1"/>
    <col min="34" max="34" width="23.00390625" style="120" customWidth="1"/>
    <col min="35" max="35" width="22.00390625" style="86" customWidth="1"/>
    <col min="36" max="36" width="23.00390625" style="86" customWidth="1"/>
    <col min="37" max="37" width="18.7109375" style="122" customWidth="1"/>
    <col min="38" max="38" width="14.28125" style="120" customWidth="1"/>
    <col min="39" max="41" width="9.140625" style="86" customWidth="1"/>
    <col min="42" max="42" width="11.140625" style="86" customWidth="1"/>
    <col min="43" max="43" width="15.00390625" style="86" customWidth="1"/>
    <col min="44" max="44" width="10.421875" style="86" customWidth="1"/>
    <col min="45" max="16384" width="9.140625" style="86" customWidth="1"/>
  </cols>
  <sheetData>
    <row r="1" spans="4:37" ht="13.5" thickBot="1">
      <c r="D1" s="181">
        <f>Date</f>
        <v>0</v>
      </c>
      <c r="E1" s="182"/>
      <c r="F1" s="183"/>
      <c r="G1" s="435" t="s">
        <v>3815</v>
      </c>
      <c r="H1" s="436"/>
      <c r="I1" s="444" t="s">
        <v>4340</v>
      </c>
      <c r="J1" s="443"/>
      <c r="K1" s="444" t="s">
        <v>4341</v>
      </c>
      <c r="L1" s="443"/>
      <c r="M1" s="444" t="s">
        <v>4343</v>
      </c>
      <c r="N1" s="442"/>
      <c r="O1" s="442"/>
      <c r="P1" s="442"/>
      <c r="Q1" s="442"/>
      <c r="R1" s="442"/>
      <c r="S1" s="442"/>
      <c r="T1" s="443"/>
      <c r="U1" s="184"/>
      <c r="V1" s="184"/>
      <c r="W1" s="184"/>
      <c r="X1" s="185"/>
      <c r="Y1" s="445" t="s">
        <v>3441</v>
      </c>
      <c r="Z1" s="445"/>
      <c r="AA1" s="445"/>
      <c r="AB1" s="446" t="s">
        <v>4732</v>
      </c>
      <c r="AC1" s="447"/>
      <c r="AD1" s="448"/>
      <c r="AE1" s="444" t="s">
        <v>4085</v>
      </c>
      <c r="AF1" s="442"/>
      <c r="AG1" s="442" t="s">
        <v>5148</v>
      </c>
      <c r="AH1" s="443"/>
      <c r="AI1" s="121"/>
      <c r="AJ1" s="121"/>
      <c r="AK1" s="121"/>
    </row>
    <row r="2" spans="1:37" ht="13.5" thickBot="1">
      <c r="A2" s="186" t="s">
        <v>6885</v>
      </c>
      <c r="B2" s="186" t="s">
        <v>3813</v>
      </c>
      <c r="C2" s="186" t="s">
        <v>3814</v>
      </c>
      <c r="D2" s="186" t="s">
        <v>6888</v>
      </c>
      <c r="E2" s="186" t="s">
        <v>6886</v>
      </c>
      <c r="F2" s="186" t="s">
        <v>6887</v>
      </c>
      <c r="G2" s="225" t="s">
        <v>5695</v>
      </c>
      <c r="H2" s="226" t="s">
        <v>5696</v>
      </c>
      <c r="I2" s="222" t="s">
        <v>6370</v>
      </c>
      <c r="J2" s="223" t="s">
        <v>4337</v>
      </c>
      <c r="K2" s="222" t="s">
        <v>4338</v>
      </c>
      <c r="L2" s="223" t="s">
        <v>4339</v>
      </c>
      <c r="M2" s="222" t="s">
        <v>6361</v>
      </c>
      <c r="N2" s="224" t="s">
        <v>6362</v>
      </c>
      <c r="O2" s="224" t="s">
        <v>6363</v>
      </c>
      <c r="P2" s="224" t="s">
        <v>6364</v>
      </c>
      <c r="Q2" s="224" t="s">
        <v>6365</v>
      </c>
      <c r="R2" s="224" t="s">
        <v>6130</v>
      </c>
      <c r="S2" s="224" t="s">
        <v>3442</v>
      </c>
      <c r="T2" s="223" t="s">
        <v>4342</v>
      </c>
      <c r="U2" s="222" t="s">
        <v>6125</v>
      </c>
      <c r="V2" s="224" t="s">
        <v>6126</v>
      </c>
      <c r="W2" s="224" t="s">
        <v>6837</v>
      </c>
      <c r="X2" s="223" t="s">
        <v>6995</v>
      </c>
      <c r="Y2" s="222" t="s">
        <v>3352</v>
      </c>
      <c r="Z2" s="224" t="s">
        <v>6838</v>
      </c>
      <c r="AA2" s="223" t="s">
        <v>3139</v>
      </c>
      <c r="AB2" s="222" t="s">
        <v>6996</v>
      </c>
      <c r="AC2" s="224" t="s">
        <v>5145</v>
      </c>
      <c r="AD2" s="223" t="s">
        <v>6131</v>
      </c>
      <c r="AE2" s="222" t="s">
        <v>3439</v>
      </c>
      <c r="AF2" s="223" t="s">
        <v>3440</v>
      </c>
      <c r="AG2" s="222" t="s">
        <v>5146</v>
      </c>
      <c r="AH2" s="223" t="s">
        <v>5147</v>
      </c>
      <c r="AI2" s="187"/>
      <c r="AJ2" s="187"/>
      <c r="AK2" s="121"/>
    </row>
    <row r="3" spans="1:36" ht="12.75">
      <c r="A3" s="207" t="str">
        <f>IF(D3=0,"N","T")</f>
        <v>N</v>
      </c>
      <c r="B3" s="210">
        <f>IF(A3="T",1,0)</f>
        <v>0</v>
      </c>
      <c r="C3" s="210">
        <f>IF(A3="N","",IF(A3="E","",A3&amp;B3))</f>
      </c>
      <c r="D3" s="210">
        <f>'Flight Plan'!A4</f>
        <v>0</v>
      </c>
      <c r="E3" s="210" t="str">
        <f>IF('Flight Plan'!A4=0," ",VLOOKUP('Flight Plan'!A4,'Waypoint Database'!A2:D4003,4,FALSE))</f>
        <v> </v>
      </c>
      <c r="F3" s="188" t="str">
        <f>IF('Flight Plan'!A4&lt;&gt;0,IF(ISERROR('Calculation Page'!K3),"NOT IN DATABASE",E3),"NOTHING ENTERED")</f>
        <v>NOTHING ENTERED</v>
      </c>
      <c r="G3" s="214">
        <f>IF(D3=0,"",ROUND(ABS(I3-TRUNC(I3))*0.6,2)+ABS(TRUNC(I3))&amp;IF(I3&lt;0," S"," N"))</f>
      </c>
      <c r="H3" s="214">
        <f>IF(D3=0,"",ROUND(ABS(J3-TRUNC(J3))*0.6,2)+ABS(TRUNC(J3))&amp;IF(J3&lt;0," E"," W"))</f>
      </c>
      <c r="I3" s="212" t="str">
        <f>IF('Flight Plan'!A4=0," ",VLOOKUP('Flight Plan'!A4,'Waypoint Database'!A2:C4003,2,FALSE))</f>
        <v> </v>
      </c>
      <c r="J3" s="213" t="str">
        <f>IF('Flight Plan'!A4=0," ",VLOOKUP('Flight Plan'!A4,'Waypoint Database'!A2:C4003,3,FALSE))</f>
        <v> </v>
      </c>
      <c r="K3" s="212" t="e">
        <f aca="true" t="shared" si="0" ref="K3:K27">RADIANS(I3)</f>
        <v>#VALUE!</v>
      </c>
      <c r="L3" s="213" t="e">
        <f aca="true" t="shared" si="1" ref="L3:L27">RADIANS(J3)</f>
        <v>#VALUE!</v>
      </c>
      <c r="M3" s="212"/>
      <c r="N3" s="201"/>
      <c r="O3" s="201"/>
      <c r="P3" s="201"/>
      <c r="Q3" s="201"/>
      <c r="R3" s="201"/>
      <c r="S3" s="201"/>
      <c r="T3" s="213"/>
      <c r="U3" s="212"/>
      <c r="V3" s="239" t="str">
        <f>IF('Flight Plan'!A4=0," ",'Flight Plan'!F57)</f>
        <v> </v>
      </c>
      <c r="W3" s="201">
        <f aca="true" t="shared" si="2" ref="W3:W27">IF(D3=0,"",curmagvar(I3,J3,Date))</f>
      </c>
      <c r="X3" s="250"/>
      <c r="Y3" s="212" t="e">
        <f>IF(LEFT('Flight Plan'!F4,3)="VRB",'Flight Plan'!E4,LEFT('Flight Plan'!F4,3)+AVERAGE(W2,W3))</f>
        <v>#VALUE!</v>
      </c>
      <c r="Z3" s="201" t="e">
        <f>RIGHT('Flight Plan'!F4,LEN('Flight Plan'!F4)-FIND("/",'Flight Plan'!F4,1))</f>
        <v>#VALUE!</v>
      </c>
      <c r="AA3" s="213" t="e">
        <f>IF((Z3/'Flight Plan'!F57)*(SIN(RADIANS(Y3)-RADIANS(X1)))&gt;1,"ERROR",(Z3/'Flight Plan'!F57)*(SIN(RADIANS(Y3)-RADIANS(X1))))</f>
        <v>#VALUE!</v>
      </c>
      <c r="AB3" s="212"/>
      <c r="AC3" s="201"/>
      <c r="AD3" s="213"/>
      <c r="AE3" s="219">
        <f>IF('Flight Plan'!I4=" ",0,'Flight Plan'!I4)</f>
        <v>0</v>
      </c>
      <c r="AF3" s="202">
        <f>IF('Flight Plan'!J4=" ",0,'Flight Plan'!J4)</f>
        <v>0</v>
      </c>
      <c r="AG3" s="219"/>
      <c r="AH3" s="202"/>
      <c r="AI3" s="189"/>
      <c r="AJ3" s="185"/>
    </row>
    <row r="4" spans="1:40" ht="12.75">
      <c r="A4" s="208" t="str">
        <f aca="true" t="shared" si="3" ref="A4:A27">IF(D4=0,"N",IF(D3=0,"T",IF(D5=0,"L","E")))</f>
        <v>N</v>
      </c>
      <c r="B4" s="190">
        <f aca="true" t="shared" si="4" ref="B4:B27">IF(A4="T",1+B3,B3)</f>
        <v>0</v>
      </c>
      <c r="C4" s="190">
        <f aca="true" t="shared" si="5" ref="C4:C27">IF(A4="N","",IF(A4="E","",A4&amp;B4))</f>
      </c>
      <c r="D4" s="190">
        <f>'Flight Plan'!A5</f>
        <v>0</v>
      </c>
      <c r="E4" s="190" t="str">
        <f>IF('Flight Plan'!A5=0," ",VLOOKUP('Flight Plan'!A5,'Waypoint Database'!A2:D4003,4,FALSE))</f>
        <v> </v>
      </c>
      <c r="F4" s="190" t="str">
        <f>IF('Flight Plan'!A5&lt;&gt;0,IF(ISERROR('Calculation Page'!K4),"NOT IN DATABASE",E4),"NOTHING ENTERED")</f>
        <v>NOTHING ENTERED</v>
      </c>
      <c r="G4" s="214">
        <f>IF(D4=0,"",ROUND(ABS(I4-TRUNC(I4))*0.6,2)+ABS(TRUNC(I4))&amp;IF(I4&lt;0," S"," N"))</f>
      </c>
      <c r="H4" s="214">
        <f aca="true" t="shared" si="6" ref="H4:H27">IF(D4=0,"",ROUND(ABS(J4-TRUNC(J4))*0.6,2)+ABS(TRUNC(J4))&amp;IF(J4&lt;0," E"," W"))</f>
      </c>
      <c r="I4" s="214" t="str">
        <f>IF('Flight Plan'!A5=0," ",VLOOKUP('Flight Plan'!A5,'Waypoint Database'!A2:C4003,2,FALSE))</f>
        <v> </v>
      </c>
      <c r="J4" s="215" t="str">
        <f>IF('Flight Plan'!A5=0," ",VLOOKUP('Flight Plan'!A5,'Waypoint Database'!A2:C4003,3,FALSE))</f>
        <v> </v>
      </c>
      <c r="K4" s="214" t="e">
        <f t="shared" si="0"/>
        <v>#VALUE!</v>
      </c>
      <c r="L4" s="215" t="e">
        <f t="shared" si="1"/>
        <v>#VALUE!</v>
      </c>
      <c r="M4" s="214" t="e">
        <f aca="true" t="shared" si="7" ref="M4:M27">MOD(L4-L3,(2*PI()))</f>
        <v>#VALUE!</v>
      </c>
      <c r="N4" s="109" t="e">
        <f aca="true" t="shared" si="8" ref="N4:N27">MOD(L3-L4,(2*PI()))</f>
        <v>#VALUE!</v>
      </c>
      <c r="O4" s="109" t="e">
        <f aca="true" t="shared" si="9" ref="O4:O17">IF(K3=K4,LOG((TAN(((K4+0.0001)/2)+(PI()/4))/(TAN((K3/2)+(PI()/4)))),2.7182818),LOG((TAN((K4/2)+(PI()/4))/(TAN((K3/2)+(PI()/4)))),2.7182818))</f>
        <v>#VALUE!</v>
      </c>
      <c r="P4" s="109" t="e">
        <f aca="true" t="shared" si="10" ref="P4:P27">IF(ABS(K4-K3)&lt;SQRT(0.00000000015),COS(K3),(K4-K3)/O4)</f>
        <v>#VALUE!</v>
      </c>
      <c r="Q4" s="109" t="e">
        <f aca="true" t="shared" si="11" ref="Q4:Q27">IF(M4&lt;N4,MOD(ATAN(-M4/O4),2*PI()),MOD(ATAN((N4/O4)),(2*PI())))</f>
        <v>#VALUE!</v>
      </c>
      <c r="R4" s="109" t="e">
        <f aca="true" t="shared" si="12" ref="R4:R27">IF(M4&lt;N4,SQRT(POWER(P4,2)*POWER(M4,2)+POWER((K4-K3),2)),SQRT(POWER(P4,2)*POWER(N4,2)+POWER((K4-K3),2)))</f>
        <v>#VALUE!</v>
      </c>
      <c r="S4" s="109" t="e">
        <f aca="true" t="shared" si="13" ref="S4:S27">IF(AND(I3&lt;0,I4&lt;0,I4&lt;I3),IF(DEGREES(Q4)&lt;180,DEGREES(Q4)+180,DEGREES(Q4)-180),DEGREES(Q4))</f>
        <v>#VALUE!</v>
      </c>
      <c r="T4" s="215" t="str">
        <f aca="true" t="shared" si="14" ref="T4:T27">IF(ISERR(DEGREES(R4)*60)," ",DEGREES(R4)*60)</f>
        <v> </v>
      </c>
      <c r="U4" s="214" t="str">
        <f aca="true" t="shared" si="15" ref="U4:U26">IF(ISERROR(K4)," ",IF(ISERROR(K3)," ",IF(AND(X4&gt;=0,X4&lt;=179),"ODD","EVEN")))</f>
        <v> </v>
      </c>
      <c r="V4" s="241" t="str">
        <f>IF('Flight Plan'!D4=" ",IF('Flight Plan'!A5=0," ",'Flight Plan'!F57),IF('Flight Plan'!A5=0," ","  |  "))</f>
        <v> </v>
      </c>
      <c r="W4" s="109">
        <f t="shared" si="2"/>
      </c>
      <c r="X4" s="251" t="str">
        <f>IF(ISERROR(S4)," ",MOD(S4+(AVERAGE(W4,W3)),360))</f>
        <v> </v>
      </c>
      <c r="Y4" s="214" t="e">
        <f>IF(LEFT('Flight Plan'!F5,3)="VRB",'Flight Plan'!E5,LEFT('Flight Plan'!F5,3)+AVERAGE(W3,W4))</f>
        <v>#VALUE!</v>
      </c>
      <c r="Z4" s="109" t="e">
        <f>RIGHT('Flight Plan'!F5,LEN('Flight Plan'!F5)-FIND("/",'Flight Plan'!F5,1))</f>
        <v>#VALUE!</v>
      </c>
      <c r="AA4" s="215" t="e">
        <f>IF((Z4/'Flight Plan'!F57)*(SIN(RADIANS(Y4)-RADIANS(X4)))&gt;1,"ERROR",(Z4/'Flight Plan'!F57)*(SIN(RADIANS(Y4)-RADIANS(X4))))</f>
        <v>#VALUE!</v>
      </c>
      <c r="AB4" s="214" t="str">
        <f aca="true" t="shared" si="16" ref="AB4:AB26">IF(ISERR(K4)," ",IF(ISERR(AA4),X4,MOD((DEGREES(RADIANS(X4)+(ASIN(AA4)))),360)))</f>
        <v> </v>
      </c>
      <c r="AC4" s="110" t="str">
        <f>IF(ISERR(K4)," ",IF(AND('Flight Plan'!A5&lt;&gt;0,'Flight Plan'!A4=0)," ",IF('Flight Plan'!F5=0,'Flight Plan'!F57,'Flight Plan'!F57-(Z4*COS(RADIANS(Y4-X4))))))</f>
        <v> </v>
      </c>
      <c r="AD4" s="203" t="str">
        <f aca="true" t="shared" si="17" ref="AD4:AD27">IF(ISERROR(K4)," ",IF(ISERROR(K3)," ",(T4/AC4)*60))</f>
        <v> </v>
      </c>
      <c r="AE4" s="220">
        <f>IF('Flight Plan'!I5=" ",IF(AND(AE3=AE2),0,AE3),AE3+'Flight Plan'!I5)</f>
        <v>0</v>
      </c>
      <c r="AF4" s="203">
        <f>IF('Flight Plan'!J5=" ",IF(AND(AF3=AF2),0,AF3),AF3+'Flight Plan'!J5+'Flight Plan'!K5)</f>
        <v>0</v>
      </c>
      <c r="AG4" s="220" t="str">
        <f>IF(AND('Flight Plan'!J5=" ",AE4&lt;&gt;0),AE4,"0")</f>
        <v>0</v>
      </c>
      <c r="AH4" s="203" t="str">
        <f>IF(AND('Flight Plan'!J5=" ",AF4&lt;&gt;0),AF4,"0")</f>
        <v>0</v>
      </c>
      <c r="AI4" s="191"/>
      <c r="AJ4" s="192"/>
      <c r="AL4" s="193"/>
      <c r="AN4" s="111"/>
    </row>
    <row r="5" spans="1:38" ht="12.75">
      <c r="A5" s="208" t="str">
        <f t="shared" si="3"/>
        <v>N</v>
      </c>
      <c r="B5" s="190">
        <f t="shared" si="4"/>
        <v>0</v>
      </c>
      <c r="C5" s="190">
        <f t="shared" si="5"/>
      </c>
      <c r="D5" s="190">
        <f>'Flight Plan'!A6</f>
        <v>0</v>
      </c>
      <c r="E5" s="190" t="str">
        <f>IF('Flight Plan'!A6=0," ",VLOOKUP('Flight Plan'!A6,'Waypoint Database'!A2:D4003,4,FALSE))</f>
        <v> </v>
      </c>
      <c r="F5" s="190" t="str">
        <f>IF('Flight Plan'!A6&lt;&gt;0,IF(ISERROR('Calculation Page'!K5),"NOT IN DATABASE",E5),"NOTHING ENTERED")</f>
        <v>NOTHING ENTERED</v>
      </c>
      <c r="G5" s="214">
        <f aca="true" t="shared" si="18" ref="G5:G27">IF(D5=0,"",ROUND(ABS(I5-TRUNC(I5))*0.6,2)+ABS(TRUNC(I5))&amp;IF(I5&lt;0," S"," N"))</f>
      </c>
      <c r="H5" s="214">
        <f t="shared" si="6"/>
      </c>
      <c r="I5" s="214" t="str">
        <f>IF('Flight Plan'!A6=0," ",VLOOKUP('Flight Plan'!A6,'Waypoint Database'!A2:C4003,2,FALSE))</f>
        <v> </v>
      </c>
      <c r="J5" s="215" t="str">
        <f>IF('Flight Plan'!A6=0," ",VLOOKUP('Flight Plan'!A6,'Waypoint Database'!A2:C4003,3,FALSE))</f>
        <v> </v>
      </c>
      <c r="K5" s="214" t="e">
        <f t="shared" si="0"/>
        <v>#VALUE!</v>
      </c>
      <c r="L5" s="215" t="e">
        <f t="shared" si="1"/>
        <v>#VALUE!</v>
      </c>
      <c r="M5" s="214" t="e">
        <f t="shared" si="7"/>
        <v>#VALUE!</v>
      </c>
      <c r="N5" s="109" t="e">
        <f t="shared" si="8"/>
        <v>#VALUE!</v>
      </c>
      <c r="O5" s="109" t="e">
        <f t="shared" si="9"/>
        <v>#VALUE!</v>
      </c>
      <c r="P5" s="109" t="e">
        <f t="shared" si="10"/>
        <v>#VALUE!</v>
      </c>
      <c r="Q5" s="109" t="e">
        <f t="shared" si="11"/>
        <v>#VALUE!</v>
      </c>
      <c r="R5" s="109" t="e">
        <f t="shared" si="12"/>
        <v>#VALUE!</v>
      </c>
      <c r="S5" s="109" t="e">
        <f t="shared" si="13"/>
        <v>#VALUE!</v>
      </c>
      <c r="T5" s="215" t="str">
        <f t="shared" si="14"/>
        <v> </v>
      </c>
      <c r="U5" s="214" t="str">
        <f t="shared" si="15"/>
        <v> </v>
      </c>
      <c r="V5" s="241" t="str">
        <f>IF('Flight Plan'!D5=" ",IF('Flight Plan'!A6=0," ",'Flight Plan'!F57),IF('Flight Plan'!A6=0," ","  |  "))</f>
        <v> </v>
      </c>
      <c r="W5" s="109">
        <f t="shared" si="2"/>
      </c>
      <c r="X5" s="251" t="str">
        <f aca="true" t="shared" si="19" ref="X5:X27">IF(ISERROR(S5)," ",MOD(S5+(AVERAGE(W5,W4)),360))</f>
        <v> </v>
      </c>
      <c r="Y5" s="214" t="e">
        <f>IF(LEFT('Flight Plan'!F6,3)="VRB",'Flight Plan'!E6,LEFT('Flight Plan'!F6,3)-AVERAGE(W4,W5))</f>
        <v>#VALUE!</v>
      </c>
      <c r="Z5" s="109" t="e">
        <f>RIGHT('Flight Plan'!F6,LEN('Flight Plan'!F6)-FIND("/",'Flight Plan'!F6,1))</f>
        <v>#VALUE!</v>
      </c>
      <c r="AA5" s="215" t="e">
        <f>IF((Z5/'Flight Plan'!F57)*(SIN(RADIANS(Y5)-RADIANS(X5)))&gt;1,"ERROR",(Z5/'Flight Plan'!F57)*(SIN(RADIANS(Y5)-RADIANS(X5))))</f>
        <v>#VALUE!</v>
      </c>
      <c r="AB5" s="214" t="str">
        <f t="shared" si="16"/>
        <v> </v>
      </c>
      <c r="AC5" s="110" t="str">
        <f>IF(ISERR(K5)," ",IF(AND('Flight Plan'!A6&lt;&gt;0,'Flight Plan'!A5=0)," ",IF('Flight Plan'!F6=0,'Flight Plan'!F57,'Flight Plan'!F57-(Z5*COS(RADIANS(Y5-X5))))))</f>
        <v> </v>
      </c>
      <c r="AD5" s="203" t="str">
        <f t="shared" si="17"/>
        <v> </v>
      </c>
      <c r="AE5" s="220">
        <f>IF('Flight Plan'!I6=" ",IF(AND(AE4=AE3),0,AE4),AE4+'Flight Plan'!I6)</f>
        <v>0</v>
      </c>
      <c r="AF5" s="203">
        <f>IF('Flight Plan'!J6=" ",IF(AND(AF4=AF3),0,AF4),AF4+'Flight Plan'!J6+'Flight Plan'!K6)</f>
        <v>0</v>
      </c>
      <c r="AG5" s="220" t="str">
        <f>IF(AND('Flight Plan'!J6=" ",AE5&lt;&gt;0),AE5,"0")</f>
        <v>0</v>
      </c>
      <c r="AH5" s="203" t="str">
        <f>IF(AND('Flight Plan'!J6=" ",AF5&lt;&gt;0),AF5,"0")</f>
        <v>0</v>
      </c>
      <c r="AI5" s="191"/>
      <c r="AJ5" s="192"/>
      <c r="AL5" s="193"/>
    </row>
    <row r="6" spans="1:39" ht="12.75">
      <c r="A6" s="208" t="str">
        <f t="shared" si="3"/>
        <v>N</v>
      </c>
      <c r="B6" s="190">
        <f t="shared" si="4"/>
        <v>0</v>
      </c>
      <c r="C6" s="190">
        <f t="shared" si="5"/>
      </c>
      <c r="D6" s="190">
        <f>'Flight Plan'!A7</f>
        <v>0</v>
      </c>
      <c r="E6" s="190" t="str">
        <f>IF('Flight Plan'!A7=0," ",VLOOKUP('Flight Plan'!A7,'Waypoint Database'!A2:D4003,4,FALSE))</f>
        <v> </v>
      </c>
      <c r="F6" s="190" t="str">
        <f>IF('Flight Plan'!A7&lt;&gt;0,IF(ISERROR('Calculation Page'!K6),"NOT IN DATABASE",E6),"NOTHING ENTERED")</f>
        <v>NOTHING ENTERED</v>
      </c>
      <c r="G6" s="214">
        <f t="shared" si="18"/>
      </c>
      <c r="H6" s="214">
        <f t="shared" si="6"/>
      </c>
      <c r="I6" s="214" t="str">
        <f>IF('Flight Plan'!A7=0," ",VLOOKUP('Flight Plan'!A7,'Waypoint Database'!A2:C4003,2,FALSE))</f>
        <v> </v>
      </c>
      <c r="J6" s="215" t="str">
        <f>IF('Flight Plan'!A7=0," ",VLOOKUP('Flight Plan'!A7,'Waypoint Database'!A2:C4003,3,FALSE))</f>
        <v> </v>
      </c>
      <c r="K6" s="214" t="e">
        <f t="shared" si="0"/>
        <v>#VALUE!</v>
      </c>
      <c r="L6" s="215" t="e">
        <f t="shared" si="1"/>
        <v>#VALUE!</v>
      </c>
      <c r="M6" s="214" t="e">
        <f t="shared" si="7"/>
        <v>#VALUE!</v>
      </c>
      <c r="N6" s="109" t="e">
        <f t="shared" si="8"/>
        <v>#VALUE!</v>
      </c>
      <c r="O6" s="109" t="e">
        <f t="shared" si="9"/>
        <v>#VALUE!</v>
      </c>
      <c r="P6" s="109" t="e">
        <f t="shared" si="10"/>
        <v>#VALUE!</v>
      </c>
      <c r="Q6" s="109" t="e">
        <f t="shared" si="11"/>
        <v>#VALUE!</v>
      </c>
      <c r="R6" s="109" t="e">
        <f t="shared" si="12"/>
        <v>#VALUE!</v>
      </c>
      <c r="S6" s="109" t="e">
        <f t="shared" si="13"/>
        <v>#VALUE!</v>
      </c>
      <c r="T6" s="215" t="str">
        <f t="shared" si="14"/>
        <v> </v>
      </c>
      <c r="U6" s="214" t="str">
        <f t="shared" si="15"/>
        <v> </v>
      </c>
      <c r="V6" s="241" t="str">
        <f>IF('Flight Plan'!D6=" ",IF('Flight Plan'!A7=0," ",'Flight Plan'!F57),IF('Flight Plan'!A7=0," ","  |  "))</f>
        <v> </v>
      </c>
      <c r="W6" s="109">
        <f t="shared" si="2"/>
      </c>
      <c r="X6" s="251" t="str">
        <f t="shared" si="19"/>
        <v> </v>
      </c>
      <c r="Y6" s="214" t="e">
        <f>IF(LEFT('Flight Plan'!F7,3)="VRB",'Flight Plan'!E7,LEFT('Flight Plan'!F7,3)-AVERAGE(W5,W6))</f>
        <v>#VALUE!</v>
      </c>
      <c r="Z6" s="109" t="e">
        <f>RIGHT('Flight Plan'!F7,LEN('Flight Plan'!F7)-FIND("/",'Flight Plan'!F7,1))</f>
        <v>#VALUE!</v>
      </c>
      <c r="AA6" s="215" t="e">
        <f>IF((Z6/'Flight Plan'!F57)*(SIN(RADIANS(Y6)-RADIANS(X6)))&gt;1,"ERROR",(Z6/'Flight Plan'!F57)*(SIN(RADIANS(Y6)-RADIANS(X6))))</f>
        <v>#VALUE!</v>
      </c>
      <c r="AB6" s="214" t="str">
        <f t="shared" si="16"/>
        <v> </v>
      </c>
      <c r="AC6" s="110" t="str">
        <f>IF(ISERR(K6)," ",IF(AND('Flight Plan'!A7&lt;&gt;0,'Flight Plan'!A6=0)," ",IF('Flight Plan'!F7=0,'Flight Plan'!F57,'Flight Plan'!F57-(Z6*COS(RADIANS(Y6-X6))))))</f>
        <v> </v>
      </c>
      <c r="AD6" s="203" t="str">
        <f t="shared" si="17"/>
        <v> </v>
      </c>
      <c r="AE6" s="220">
        <f>IF('Flight Plan'!I7=" ",IF(AND(AE5=AE4),0,AE5),AE5+'Flight Plan'!I7)</f>
        <v>0</v>
      </c>
      <c r="AF6" s="203">
        <f>IF('Flight Plan'!J7=" ",IF(AND(AF5=AF4),0,AF5),AF5+'Flight Plan'!J7+'Flight Plan'!K7)</f>
        <v>0</v>
      </c>
      <c r="AG6" s="220" t="str">
        <f>IF(AND('Flight Plan'!J7=" ",AE6&lt;&gt;0),AE6,"0")</f>
        <v>0</v>
      </c>
      <c r="AH6" s="203" t="str">
        <f>IF(AND('Flight Plan'!J7=" ",AF6&lt;&gt;0),AF6,"0")</f>
        <v>0</v>
      </c>
      <c r="AI6" s="191"/>
      <c r="AJ6" s="192"/>
      <c r="AL6" s="193"/>
      <c r="AM6" s="111"/>
    </row>
    <row r="7" spans="1:38" ht="12.75">
      <c r="A7" s="208" t="str">
        <f t="shared" si="3"/>
        <v>N</v>
      </c>
      <c r="B7" s="190">
        <f t="shared" si="4"/>
        <v>0</v>
      </c>
      <c r="C7" s="190">
        <f t="shared" si="5"/>
      </c>
      <c r="D7" s="190">
        <f>'Flight Plan'!A8</f>
        <v>0</v>
      </c>
      <c r="E7" s="190" t="str">
        <f>IF('Flight Plan'!A8=0," ",VLOOKUP('Flight Plan'!A8,'Waypoint Database'!A2:D4003,4,FALSE))</f>
        <v> </v>
      </c>
      <c r="F7" s="190" t="str">
        <f>IF('Flight Plan'!A8&lt;&gt;0,IF(ISERROR('Calculation Page'!K7),"NOT IN DATABASE",E7),"NOTHING ENTERED")</f>
        <v>NOTHING ENTERED</v>
      </c>
      <c r="G7" s="214">
        <f t="shared" si="18"/>
      </c>
      <c r="H7" s="214">
        <f t="shared" si="6"/>
      </c>
      <c r="I7" s="214" t="str">
        <f>IF('Flight Plan'!A8=0," ",VLOOKUP('Flight Plan'!A8,'Waypoint Database'!A2:C4003,2,FALSE))</f>
        <v> </v>
      </c>
      <c r="J7" s="215" t="str">
        <f>IF('Flight Plan'!A8=0," ",VLOOKUP('Flight Plan'!A8,'Waypoint Database'!A2:C4003,3,FALSE))</f>
        <v> </v>
      </c>
      <c r="K7" s="214" t="e">
        <f t="shared" si="0"/>
        <v>#VALUE!</v>
      </c>
      <c r="L7" s="215" t="e">
        <f t="shared" si="1"/>
        <v>#VALUE!</v>
      </c>
      <c r="M7" s="214" t="e">
        <f t="shared" si="7"/>
        <v>#VALUE!</v>
      </c>
      <c r="N7" s="109" t="e">
        <f t="shared" si="8"/>
        <v>#VALUE!</v>
      </c>
      <c r="O7" s="109" t="e">
        <f t="shared" si="9"/>
        <v>#VALUE!</v>
      </c>
      <c r="P7" s="109" t="e">
        <f t="shared" si="10"/>
        <v>#VALUE!</v>
      </c>
      <c r="Q7" s="109" t="e">
        <f t="shared" si="11"/>
        <v>#VALUE!</v>
      </c>
      <c r="R7" s="109" t="e">
        <f t="shared" si="12"/>
        <v>#VALUE!</v>
      </c>
      <c r="S7" s="109" t="e">
        <f t="shared" si="13"/>
        <v>#VALUE!</v>
      </c>
      <c r="T7" s="215" t="str">
        <f t="shared" si="14"/>
        <v> </v>
      </c>
      <c r="U7" s="214" t="str">
        <f t="shared" si="15"/>
        <v> </v>
      </c>
      <c r="V7" s="241" t="str">
        <f>IF('Flight Plan'!D7=" ",IF('Flight Plan'!A8=0," ",'Flight Plan'!F57),IF('Flight Plan'!A8=0," ","  |  "))</f>
        <v> </v>
      </c>
      <c r="W7" s="109">
        <f t="shared" si="2"/>
      </c>
      <c r="X7" s="251" t="str">
        <f t="shared" si="19"/>
        <v> </v>
      </c>
      <c r="Y7" s="214" t="e">
        <f>IF(LEFT('Flight Plan'!F8,3)="VRB",'Flight Plan'!E8,LEFT('Flight Plan'!F8,3)-AVERAGE(W6,W7))</f>
        <v>#VALUE!</v>
      </c>
      <c r="Z7" s="109" t="e">
        <f>RIGHT('Flight Plan'!F8,LEN('Flight Plan'!F8)-FIND("/",'Flight Plan'!F8,1))</f>
        <v>#VALUE!</v>
      </c>
      <c r="AA7" s="215" t="e">
        <f>IF((Z7/'Flight Plan'!F57)*(SIN(RADIANS(Y7)-RADIANS(X7)))&gt;1,"ERROR",(Z7/'Flight Plan'!F57)*(SIN(RADIANS(Y7)-RADIANS(X7))))</f>
        <v>#VALUE!</v>
      </c>
      <c r="AB7" s="214" t="str">
        <f t="shared" si="16"/>
        <v> </v>
      </c>
      <c r="AC7" s="110" t="str">
        <f>IF(ISERR(K7)," ",IF(AND('Flight Plan'!A8&lt;&gt;0,'Flight Plan'!A7=0)," ",IF('Flight Plan'!F8=0,'Flight Plan'!F57,'Flight Plan'!F57-(Z7*COS(RADIANS(Y7-X7))))))</f>
        <v> </v>
      </c>
      <c r="AD7" s="203" t="str">
        <f t="shared" si="17"/>
        <v> </v>
      </c>
      <c r="AE7" s="220">
        <f>IF('Flight Plan'!I8=" ",IF(AND(AE6=AE5),0,AE6),AE6+'Flight Plan'!I8)</f>
        <v>0</v>
      </c>
      <c r="AF7" s="203">
        <f>IF('Flight Plan'!J8=" ",IF(AND(AF6=AF5),0,AF6),AF6+'Flight Plan'!J8+'Flight Plan'!K8)</f>
        <v>0</v>
      </c>
      <c r="AG7" s="220" t="str">
        <f>IF(AND('Flight Plan'!J8=" ",AE7&lt;&gt;0),AE7,"0")</f>
        <v>0</v>
      </c>
      <c r="AH7" s="203" t="str">
        <f>IF(AND('Flight Plan'!J8=" ",AF7&lt;&gt;0),AF7,"0")</f>
        <v>0</v>
      </c>
      <c r="AI7" s="191"/>
      <c r="AJ7" s="192"/>
      <c r="AL7" s="193"/>
    </row>
    <row r="8" spans="1:38" ht="12.75">
      <c r="A8" s="208" t="str">
        <f t="shared" si="3"/>
        <v>N</v>
      </c>
      <c r="B8" s="190">
        <f t="shared" si="4"/>
        <v>0</v>
      </c>
      <c r="C8" s="190">
        <f t="shared" si="5"/>
      </c>
      <c r="D8" s="190">
        <f>'Flight Plan'!A9</f>
        <v>0</v>
      </c>
      <c r="E8" s="190" t="str">
        <f>IF('Flight Plan'!A9=0," ",VLOOKUP('Flight Plan'!A9,'Waypoint Database'!A2:D4003,4,FALSE))</f>
        <v> </v>
      </c>
      <c r="F8" s="190" t="str">
        <f>IF('Flight Plan'!A9&lt;&gt;0,IF(ISERROR('Calculation Page'!K8),"NOT IN DATABASE",E8),"NOTHING ENTERED")</f>
        <v>NOTHING ENTERED</v>
      </c>
      <c r="G8" s="214">
        <f t="shared" si="18"/>
      </c>
      <c r="H8" s="214">
        <f t="shared" si="6"/>
      </c>
      <c r="I8" s="214" t="str">
        <f>IF('Flight Plan'!A9=0," ",VLOOKUP('Flight Plan'!A9,'Waypoint Database'!A2:C4003,2,FALSE))</f>
        <v> </v>
      </c>
      <c r="J8" s="215" t="str">
        <f>IF('Flight Plan'!A9=0," ",VLOOKUP('Flight Plan'!A9,'Waypoint Database'!A2:C4003,3,FALSE))</f>
        <v> </v>
      </c>
      <c r="K8" s="214" t="e">
        <f t="shared" si="0"/>
        <v>#VALUE!</v>
      </c>
      <c r="L8" s="215" t="e">
        <f t="shared" si="1"/>
        <v>#VALUE!</v>
      </c>
      <c r="M8" s="214" t="e">
        <f t="shared" si="7"/>
        <v>#VALUE!</v>
      </c>
      <c r="N8" s="109" t="e">
        <f t="shared" si="8"/>
        <v>#VALUE!</v>
      </c>
      <c r="O8" s="109" t="e">
        <f t="shared" si="9"/>
        <v>#VALUE!</v>
      </c>
      <c r="P8" s="109" t="e">
        <f t="shared" si="10"/>
        <v>#VALUE!</v>
      </c>
      <c r="Q8" s="109" t="e">
        <f t="shared" si="11"/>
        <v>#VALUE!</v>
      </c>
      <c r="R8" s="109" t="e">
        <f t="shared" si="12"/>
        <v>#VALUE!</v>
      </c>
      <c r="S8" s="109" t="e">
        <f t="shared" si="13"/>
        <v>#VALUE!</v>
      </c>
      <c r="T8" s="215" t="str">
        <f t="shared" si="14"/>
        <v> </v>
      </c>
      <c r="U8" s="214" t="str">
        <f t="shared" si="15"/>
        <v> </v>
      </c>
      <c r="V8" s="241" t="str">
        <f>IF('Flight Plan'!D8=" ",IF('Flight Plan'!A9=0," ",'Flight Plan'!F57),IF('Flight Plan'!A9=0," ","  |  "))</f>
        <v> </v>
      </c>
      <c r="W8" s="109">
        <f t="shared" si="2"/>
      </c>
      <c r="X8" s="251" t="str">
        <f t="shared" si="19"/>
        <v> </v>
      </c>
      <c r="Y8" s="214" t="e">
        <f>IF(LEFT('Flight Plan'!F9,3)="VRB",'Flight Plan'!E9,LEFT('Flight Plan'!F9,3)-AVERAGE(W7,W8))</f>
        <v>#VALUE!</v>
      </c>
      <c r="Z8" s="109" t="e">
        <f>RIGHT('Flight Plan'!F9,LEN('Flight Plan'!F9)-FIND("/",'Flight Plan'!F9,1))</f>
        <v>#VALUE!</v>
      </c>
      <c r="AA8" s="215" t="e">
        <f>IF((Z8/'Flight Plan'!F57)*(SIN(RADIANS(Y8)-RADIANS(X8)))&gt;1,"ERROR",(Z8/'Flight Plan'!F57)*(SIN(RADIANS(Y8)-RADIANS(X8))))</f>
        <v>#VALUE!</v>
      </c>
      <c r="AB8" s="214" t="str">
        <f t="shared" si="16"/>
        <v> </v>
      </c>
      <c r="AC8" s="110" t="str">
        <f>IF(ISERR(K8)," ",IF(AND('Flight Plan'!A9&lt;&gt;0,'Flight Plan'!A8=0)," ",IF('Flight Plan'!F9=0,'Flight Plan'!F57,'Flight Plan'!F57-(Z8*COS(RADIANS(Y8-X8))))))</f>
        <v> </v>
      </c>
      <c r="AD8" s="203" t="str">
        <f t="shared" si="17"/>
        <v> </v>
      </c>
      <c r="AE8" s="220">
        <f>IF('Flight Plan'!I9=" ",IF(AND(AE7=AE6),0,AE7),AE7+'Flight Plan'!I9)</f>
        <v>0</v>
      </c>
      <c r="AF8" s="203">
        <f>IF('Flight Plan'!J9=" ",IF(AND(AF7=AF6),0,AF7),AF7+'Flight Plan'!J9+'Flight Plan'!K9)</f>
        <v>0</v>
      </c>
      <c r="AG8" s="220" t="str">
        <f>IF(AND('Flight Plan'!J9=" ",AE8&lt;&gt;0),AE8,"0")</f>
        <v>0</v>
      </c>
      <c r="AH8" s="203" t="str">
        <f>IF(AND('Flight Plan'!J9=" ",AF8&lt;&gt;0),AF8,"0")</f>
        <v>0</v>
      </c>
      <c r="AI8" s="191"/>
      <c r="AJ8" s="192"/>
      <c r="AL8" s="193"/>
    </row>
    <row r="9" spans="1:38" ht="12.75">
      <c r="A9" s="208" t="str">
        <f t="shared" si="3"/>
        <v>N</v>
      </c>
      <c r="B9" s="190">
        <f t="shared" si="4"/>
        <v>0</v>
      </c>
      <c r="C9" s="190">
        <f t="shared" si="5"/>
      </c>
      <c r="D9" s="190">
        <f>'Flight Plan'!A10</f>
        <v>0</v>
      </c>
      <c r="E9" s="190" t="str">
        <f>IF('Flight Plan'!A10=0," ",VLOOKUP('Flight Plan'!A10,'Waypoint Database'!A2:D4003,4,FALSE))</f>
        <v> </v>
      </c>
      <c r="F9" s="190" t="str">
        <f>IF('Flight Plan'!A10&lt;&gt;0,IF(ISERROR('Calculation Page'!K9),"NOT IN DATABASE",E9),"NOTHING ENTERED")</f>
        <v>NOTHING ENTERED</v>
      </c>
      <c r="G9" s="214">
        <f t="shared" si="18"/>
      </c>
      <c r="H9" s="214">
        <f t="shared" si="6"/>
      </c>
      <c r="I9" s="214" t="str">
        <f>IF('Flight Plan'!A10=0," ",VLOOKUP('Flight Plan'!A10,'Waypoint Database'!A2:C4003,2,FALSE))</f>
        <v> </v>
      </c>
      <c r="J9" s="215" t="str">
        <f>IF('Flight Plan'!A10=0," ",VLOOKUP('Flight Plan'!A10,'Waypoint Database'!A2:C4003,3,FALSE))</f>
        <v> </v>
      </c>
      <c r="K9" s="214" t="e">
        <f t="shared" si="0"/>
        <v>#VALUE!</v>
      </c>
      <c r="L9" s="215" t="e">
        <f t="shared" si="1"/>
        <v>#VALUE!</v>
      </c>
      <c r="M9" s="214" t="e">
        <f t="shared" si="7"/>
        <v>#VALUE!</v>
      </c>
      <c r="N9" s="109" t="e">
        <f t="shared" si="8"/>
        <v>#VALUE!</v>
      </c>
      <c r="O9" s="109" t="e">
        <f t="shared" si="9"/>
        <v>#VALUE!</v>
      </c>
      <c r="P9" s="109" t="e">
        <f t="shared" si="10"/>
        <v>#VALUE!</v>
      </c>
      <c r="Q9" s="109" t="e">
        <f t="shared" si="11"/>
        <v>#VALUE!</v>
      </c>
      <c r="R9" s="109" t="e">
        <f t="shared" si="12"/>
        <v>#VALUE!</v>
      </c>
      <c r="S9" s="109" t="e">
        <f t="shared" si="13"/>
        <v>#VALUE!</v>
      </c>
      <c r="T9" s="215" t="str">
        <f t="shared" si="14"/>
        <v> </v>
      </c>
      <c r="U9" s="214" t="str">
        <f t="shared" si="15"/>
        <v> </v>
      </c>
      <c r="V9" s="241" t="str">
        <f>IF('Flight Plan'!D9=" ",IF('Flight Plan'!A10=0," ",'Flight Plan'!F57),IF('Flight Plan'!A10=0," ","  |  "))</f>
        <v> </v>
      </c>
      <c r="W9" s="109">
        <f t="shared" si="2"/>
      </c>
      <c r="X9" s="251" t="str">
        <f t="shared" si="19"/>
        <v> </v>
      </c>
      <c r="Y9" s="214" t="e">
        <f>IF(LEFT('Flight Plan'!F10,3)="VRB",'Flight Plan'!E10,LEFT('Flight Plan'!F10,3)-AVERAGE(W8,W9))</f>
        <v>#VALUE!</v>
      </c>
      <c r="Z9" s="109" t="e">
        <f>RIGHT('Flight Plan'!F10,LEN('Flight Plan'!F10)-FIND("/",'Flight Plan'!F10,1))</f>
        <v>#VALUE!</v>
      </c>
      <c r="AA9" s="215" t="e">
        <f>IF((Z9/'Flight Plan'!F57)*(SIN(RADIANS(Y9)-RADIANS(X9)))&gt;1,"ERROR",(Z9/'Flight Plan'!F57)*(SIN(RADIANS(Y9)-RADIANS(X9))))</f>
        <v>#VALUE!</v>
      </c>
      <c r="AB9" s="214" t="str">
        <f t="shared" si="16"/>
        <v> </v>
      </c>
      <c r="AC9" s="110" t="str">
        <f>IF(ISERR(K9)," ",IF(AND('Flight Plan'!A10&lt;&gt;0,'Flight Plan'!A9=0)," ",IF('Flight Plan'!F10=0,'Flight Plan'!F57,'Flight Plan'!F57-(Z9*COS(RADIANS(Y9-X9))))))</f>
        <v> </v>
      </c>
      <c r="AD9" s="203" t="str">
        <f t="shared" si="17"/>
        <v> </v>
      </c>
      <c r="AE9" s="220">
        <f>IF('Flight Plan'!I10=" ",IF(AND(AE8=AE7),0,AE8),AE8+'Flight Plan'!I10)</f>
        <v>0</v>
      </c>
      <c r="AF9" s="203">
        <f>IF('Flight Plan'!J10=" ",IF(AND(AF8=AF7),0,AF8),AF8+'Flight Plan'!J10+'Flight Plan'!K10)</f>
        <v>0</v>
      </c>
      <c r="AG9" s="220" t="str">
        <f>IF(AND('Flight Plan'!J10=" ",AE9&lt;&gt;0),AE9,"0")</f>
        <v>0</v>
      </c>
      <c r="AH9" s="203" t="str">
        <f>IF(AND('Flight Plan'!J10=" ",AF9&lt;&gt;0),AF9,"0")</f>
        <v>0</v>
      </c>
      <c r="AI9" s="191"/>
      <c r="AJ9" s="192"/>
      <c r="AL9" s="193"/>
    </row>
    <row r="10" spans="1:38" ht="12.75">
      <c r="A10" s="208" t="str">
        <f t="shared" si="3"/>
        <v>N</v>
      </c>
      <c r="B10" s="190">
        <f t="shared" si="4"/>
        <v>0</v>
      </c>
      <c r="C10" s="190">
        <f t="shared" si="5"/>
      </c>
      <c r="D10" s="190">
        <f>'Flight Plan'!A11</f>
        <v>0</v>
      </c>
      <c r="E10" s="190" t="str">
        <f>IF('Flight Plan'!A11=0," ",VLOOKUP('Flight Plan'!A11,'Waypoint Database'!A2:D4003,4,FALSE))</f>
        <v> </v>
      </c>
      <c r="F10" s="190" t="str">
        <f>IF('Flight Plan'!A11&lt;&gt;0,IF(ISERROR('Calculation Page'!K10),"NOT IN DATABASE",E10),"NOTHING ENTERED")</f>
        <v>NOTHING ENTERED</v>
      </c>
      <c r="G10" s="214">
        <f t="shared" si="18"/>
      </c>
      <c r="H10" s="214">
        <f t="shared" si="6"/>
      </c>
      <c r="I10" s="214" t="str">
        <f>IF('Flight Plan'!A11=0," ",VLOOKUP('Flight Plan'!A11,'Waypoint Database'!A2:C4003,2,FALSE))</f>
        <v> </v>
      </c>
      <c r="J10" s="215" t="str">
        <f>IF('Flight Plan'!A11=0," ",VLOOKUP('Flight Plan'!A11,'Waypoint Database'!A2:C4003,3,FALSE))</f>
        <v> </v>
      </c>
      <c r="K10" s="214" t="e">
        <f t="shared" si="0"/>
        <v>#VALUE!</v>
      </c>
      <c r="L10" s="215" t="e">
        <f t="shared" si="1"/>
        <v>#VALUE!</v>
      </c>
      <c r="M10" s="214" t="e">
        <f t="shared" si="7"/>
        <v>#VALUE!</v>
      </c>
      <c r="N10" s="109" t="e">
        <f t="shared" si="8"/>
        <v>#VALUE!</v>
      </c>
      <c r="O10" s="109" t="e">
        <f t="shared" si="9"/>
        <v>#VALUE!</v>
      </c>
      <c r="P10" s="109" t="e">
        <f t="shared" si="10"/>
        <v>#VALUE!</v>
      </c>
      <c r="Q10" s="109" t="e">
        <f t="shared" si="11"/>
        <v>#VALUE!</v>
      </c>
      <c r="R10" s="109" t="e">
        <f t="shared" si="12"/>
        <v>#VALUE!</v>
      </c>
      <c r="S10" s="109" t="e">
        <f t="shared" si="13"/>
        <v>#VALUE!</v>
      </c>
      <c r="T10" s="215" t="str">
        <f t="shared" si="14"/>
        <v> </v>
      </c>
      <c r="U10" s="214" t="str">
        <f t="shared" si="15"/>
        <v> </v>
      </c>
      <c r="V10" s="241" t="str">
        <f>IF('Flight Plan'!D10=" ",IF('Flight Plan'!A11=0," ",'Flight Plan'!F57),IF('Flight Plan'!A11=0," ","  |  "))</f>
        <v> </v>
      </c>
      <c r="W10" s="109">
        <f t="shared" si="2"/>
      </c>
      <c r="X10" s="251" t="str">
        <f t="shared" si="19"/>
        <v> </v>
      </c>
      <c r="Y10" s="214" t="e">
        <f>IF(LEFT('Flight Plan'!F11,3)="VRB",'Flight Plan'!E11,LEFT('Flight Plan'!F11,3)-AVERAGE(W9,W10))</f>
        <v>#VALUE!</v>
      </c>
      <c r="Z10" s="109" t="e">
        <f>RIGHT('Flight Plan'!F11,LEN('Flight Plan'!F11)-FIND("/",'Flight Plan'!F11,1))</f>
        <v>#VALUE!</v>
      </c>
      <c r="AA10" s="215" t="e">
        <f>IF((Z10/'Flight Plan'!F57)*(SIN(RADIANS(Y10)-RADIANS(X10)))&gt;1,"ERROR",(Z10/'Flight Plan'!F57)*(SIN(RADIANS(Y10)-RADIANS(X10))))</f>
        <v>#VALUE!</v>
      </c>
      <c r="AB10" s="214" t="str">
        <f t="shared" si="16"/>
        <v> </v>
      </c>
      <c r="AC10" s="110" t="str">
        <f>IF(ISERR(K10)," ",IF(AND('Flight Plan'!A11&lt;&gt;0,'Flight Plan'!A10=0)," ",IF('Flight Plan'!F11=0,'Flight Plan'!F57,'Flight Plan'!F57-(Z10*COS(RADIANS(Y10-X10))))))</f>
        <v> </v>
      </c>
      <c r="AD10" s="203" t="str">
        <f t="shared" si="17"/>
        <v> </v>
      </c>
      <c r="AE10" s="220">
        <f>IF('Flight Plan'!I11=" ",IF(AND(AE9=AE8),0,AE9),AE9+'Flight Plan'!I11)</f>
        <v>0</v>
      </c>
      <c r="AF10" s="203">
        <f>IF('Flight Plan'!J11=" ",IF(AND(AF9=AF8),0,AF9),AF9+'Flight Plan'!J11+'Flight Plan'!K11)</f>
        <v>0</v>
      </c>
      <c r="AG10" s="220" t="str">
        <f>IF(AND('Flight Plan'!J11=" ",AE10&lt;&gt;0),AE10,"0")</f>
        <v>0</v>
      </c>
      <c r="AH10" s="203" t="str">
        <f>IF(AND('Flight Plan'!J11=" ",AF10&lt;&gt;0),AF10,"0")</f>
        <v>0</v>
      </c>
      <c r="AI10" s="191"/>
      <c r="AJ10" s="192"/>
      <c r="AL10" s="193"/>
    </row>
    <row r="11" spans="1:38" ht="12.75">
      <c r="A11" s="208" t="str">
        <f t="shared" si="3"/>
        <v>N</v>
      </c>
      <c r="B11" s="190">
        <f t="shared" si="4"/>
        <v>0</v>
      </c>
      <c r="C11" s="190">
        <f t="shared" si="5"/>
      </c>
      <c r="D11" s="190">
        <f>'Flight Plan'!A12</f>
        <v>0</v>
      </c>
      <c r="E11" s="190" t="str">
        <f>IF('Flight Plan'!A12=0," ",VLOOKUP('Flight Plan'!A12,'Waypoint Database'!A2:D4003,4,FALSE))</f>
        <v> </v>
      </c>
      <c r="F11" s="190" t="str">
        <f>IF('Flight Plan'!A12&lt;&gt;0,IF(ISERROR('Calculation Page'!K11),"NOT IN DATABASE",E11),"NOTHING ENTERED")</f>
        <v>NOTHING ENTERED</v>
      </c>
      <c r="G11" s="214">
        <f t="shared" si="18"/>
      </c>
      <c r="H11" s="214">
        <f t="shared" si="6"/>
      </c>
      <c r="I11" s="214" t="str">
        <f>IF('Flight Plan'!A12=0," ",VLOOKUP('Flight Plan'!A12,'Waypoint Database'!A2:C4003,2,FALSE))</f>
        <v> </v>
      </c>
      <c r="J11" s="215" t="str">
        <f>IF('Flight Plan'!A12=0," ",VLOOKUP('Flight Plan'!A12,'Waypoint Database'!A2:C4003,3,FALSE))</f>
        <v> </v>
      </c>
      <c r="K11" s="214" t="e">
        <f t="shared" si="0"/>
        <v>#VALUE!</v>
      </c>
      <c r="L11" s="215" t="e">
        <f t="shared" si="1"/>
        <v>#VALUE!</v>
      </c>
      <c r="M11" s="214" t="e">
        <f t="shared" si="7"/>
        <v>#VALUE!</v>
      </c>
      <c r="N11" s="109" t="e">
        <f t="shared" si="8"/>
        <v>#VALUE!</v>
      </c>
      <c r="O11" s="109" t="e">
        <f t="shared" si="9"/>
        <v>#VALUE!</v>
      </c>
      <c r="P11" s="109" t="e">
        <f t="shared" si="10"/>
        <v>#VALUE!</v>
      </c>
      <c r="Q11" s="109" t="e">
        <f t="shared" si="11"/>
        <v>#VALUE!</v>
      </c>
      <c r="R11" s="109" t="e">
        <f t="shared" si="12"/>
        <v>#VALUE!</v>
      </c>
      <c r="S11" s="109" t="e">
        <f t="shared" si="13"/>
        <v>#VALUE!</v>
      </c>
      <c r="T11" s="215" t="str">
        <f t="shared" si="14"/>
        <v> </v>
      </c>
      <c r="U11" s="214" t="str">
        <f t="shared" si="15"/>
        <v> </v>
      </c>
      <c r="V11" s="241" t="str">
        <f>IF('Flight Plan'!D11=" ",IF('Flight Plan'!A12=0," ",'Flight Plan'!F57),IF('Flight Plan'!A12=0," ","  |  "))</f>
        <v> </v>
      </c>
      <c r="W11" s="109">
        <f t="shared" si="2"/>
      </c>
      <c r="X11" s="251" t="str">
        <f t="shared" si="19"/>
        <v> </v>
      </c>
      <c r="Y11" s="214" t="e">
        <f>IF(LEFT('Flight Plan'!F12,3)="VRB",'Flight Plan'!E12,LEFT('Flight Plan'!F12,3)-AVERAGE(W10,W11))</f>
        <v>#VALUE!</v>
      </c>
      <c r="Z11" s="109" t="e">
        <f>RIGHT('Flight Plan'!F12,LEN('Flight Plan'!F12)-FIND("/",'Flight Plan'!F12,1))</f>
        <v>#VALUE!</v>
      </c>
      <c r="AA11" s="215" t="e">
        <f>IF((Z11/'Flight Plan'!F57)*(SIN(RADIANS(Y11)-RADIANS(X11)))&gt;1,"ERROR",(Z11/'Flight Plan'!F57)*(SIN(RADIANS(Y11)-RADIANS(X11))))</f>
        <v>#VALUE!</v>
      </c>
      <c r="AB11" s="214" t="str">
        <f t="shared" si="16"/>
        <v> </v>
      </c>
      <c r="AC11" s="110" t="str">
        <f>IF(ISERR(K11)," ",IF(AND('Flight Plan'!A12&lt;&gt;0,'Flight Plan'!A11=0)," ",IF('Flight Plan'!F12=0,'Flight Plan'!F57,'Flight Plan'!F57-(Z11*COS(RADIANS(Y11-X11))))))</f>
        <v> </v>
      </c>
      <c r="AD11" s="203" t="str">
        <f t="shared" si="17"/>
        <v> </v>
      </c>
      <c r="AE11" s="220">
        <f>IF('Flight Plan'!I12=" ",IF(AND(AE10=AE9),0,AE10),AE10+'Flight Plan'!I12)</f>
        <v>0</v>
      </c>
      <c r="AF11" s="203">
        <f>IF('Flight Plan'!J12=" ",IF(AND(AF10=AF9),0,AF10),AF10+'Flight Plan'!J12+'Flight Plan'!K12)</f>
        <v>0</v>
      </c>
      <c r="AG11" s="220" t="str">
        <f>IF(AND('Flight Plan'!J12=" ",AE11&lt;&gt;0),AE11,"0")</f>
        <v>0</v>
      </c>
      <c r="AH11" s="203" t="str">
        <f>IF(AND('Flight Plan'!J12=" ",AF11&lt;&gt;0),AF11,"0")</f>
        <v>0</v>
      </c>
      <c r="AI11" s="191"/>
      <c r="AJ11" s="192"/>
      <c r="AL11" s="193"/>
    </row>
    <row r="12" spans="1:38" ht="12.75">
      <c r="A12" s="208" t="str">
        <f t="shared" si="3"/>
        <v>N</v>
      </c>
      <c r="B12" s="190">
        <f t="shared" si="4"/>
        <v>0</v>
      </c>
      <c r="C12" s="190">
        <f t="shared" si="5"/>
      </c>
      <c r="D12" s="190">
        <f>'Flight Plan'!A13</f>
        <v>0</v>
      </c>
      <c r="E12" s="190" t="str">
        <f>IF('Flight Plan'!A13=0," ",VLOOKUP('Flight Plan'!A13,'Waypoint Database'!A2:D4003,4,FALSE))</f>
        <v> </v>
      </c>
      <c r="F12" s="190" t="str">
        <f>IF('Flight Plan'!A13&lt;&gt;0,IF(ISERROR('Calculation Page'!K12),"NOT IN DATABASE",E12),"NOTHING ENTERED")</f>
        <v>NOTHING ENTERED</v>
      </c>
      <c r="G12" s="214">
        <f t="shared" si="18"/>
      </c>
      <c r="H12" s="214">
        <f t="shared" si="6"/>
      </c>
      <c r="I12" s="214" t="str">
        <f>IF('Flight Plan'!A13=0," ",VLOOKUP('Flight Plan'!A13,'Waypoint Database'!A2:C4003,2,FALSE))</f>
        <v> </v>
      </c>
      <c r="J12" s="215" t="str">
        <f>IF('Flight Plan'!A13=0," ",VLOOKUP('Flight Plan'!A13,'Waypoint Database'!A2:C4003,3,FALSE))</f>
        <v> </v>
      </c>
      <c r="K12" s="214" t="e">
        <f t="shared" si="0"/>
        <v>#VALUE!</v>
      </c>
      <c r="L12" s="215" t="e">
        <f t="shared" si="1"/>
        <v>#VALUE!</v>
      </c>
      <c r="M12" s="214" t="e">
        <f t="shared" si="7"/>
        <v>#VALUE!</v>
      </c>
      <c r="N12" s="109" t="e">
        <f t="shared" si="8"/>
        <v>#VALUE!</v>
      </c>
      <c r="O12" s="109" t="e">
        <f t="shared" si="9"/>
        <v>#VALUE!</v>
      </c>
      <c r="P12" s="109" t="e">
        <f t="shared" si="10"/>
        <v>#VALUE!</v>
      </c>
      <c r="Q12" s="109" t="e">
        <f t="shared" si="11"/>
        <v>#VALUE!</v>
      </c>
      <c r="R12" s="109" t="e">
        <f t="shared" si="12"/>
        <v>#VALUE!</v>
      </c>
      <c r="S12" s="109" t="e">
        <f t="shared" si="13"/>
        <v>#VALUE!</v>
      </c>
      <c r="T12" s="215" t="str">
        <f t="shared" si="14"/>
        <v> </v>
      </c>
      <c r="U12" s="214" t="str">
        <f t="shared" si="15"/>
        <v> </v>
      </c>
      <c r="V12" s="241" t="str">
        <f>IF('Flight Plan'!D12=" ",IF('Flight Plan'!A13=0," ",'Flight Plan'!F57),IF('Flight Plan'!A13=0," ","  |  "))</f>
        <v> </v>
      </c>
      <c r="W12" s="109">
        <f t="shared" si="2"/>
      </c>
      <c r="X12" s="251" t="str">
        <f t="shared" si="19"/>
        <v> </v>
      </c>
      <c r="Y12" s="214" t="e">
        <f>IF(LEFT('Flight Plan'!F13,3)="VRB",'Flight Plan'!E13,LEFT('Flight Plan'!F13,3)-AVERAGE(W11,W12))</f>
        <v>#VALUE!</v>
      </c>
      <c r="Z12" s="109" t="e">
        <f>RIGHT('Flight Plan'!F13,LEN('Flight Plan'!F13)-FIND("/",'Flight Plan'!F13,1))</f>
        <v>#VALUE!</v>
      </c>
      <c r="AA12" s="215" t="e">
        <f>IF((Z12/'Flight Plan'!F57)*(SIN(RADIANS(Y12)-RADIANS(X12)))&gt;1,"ERROR",(Z12/'Flight Plan'!F57)*(SIN(RADIANS(Y12)-RADIANS(X12))))</f>
        <v>#VALUE!</v>
      </c>
      <c r="AB12" s="214" t="str">
        <f t="shared" si="16"/>
        <v> </v>
      </c>
      <c r="AC12" s="110" t="str">
        <f>IF(ISERR(K12)," ",IF(AND('Flight Plan'!A13&lt;&gt;0,'Flight Plan'!A12=0)," ",IF('Flight Plan'!F13=0,'Flight Plan'!F57,'Flight Plan'!F57-(Z12*COS(RADIANS(Y12-X12))))))</f>
        <v> </v>
      </c>
      <c r="AD12" s="203" t="str">
        <f t="shared" si="17"/>
        <v> </v>
      </c>
      <c r="AE12" s="220">
        <f>IF('Flight Plan'!I13=" ",IF(AND(AE11=AE10),0,AE11),AE11+'Flight Plan'!I13)</f>
        <v>0</v>
      </c>
      <c r="AF12" s="203">
        <f>IF('Flight Plan'!J13=" ",IF(AND(AF11=AF10),0,AF11),AF11+'Flight Plan'!J13+'Flight Plan'!K13)</f>
        <v>0</v>
      </c>
      <c r="AG12" s="220" t="str">
        <f>IF(AND('Flight Plan'!J13=" ",AE12&lt;&gt;0),AE12,"0")</f>
        <v>0</v>
      </c>
      <c r="AH12" s="203" t="str">
        <f>IF(AND('Flight Plan'!J13=" ",AF12&lt;&gt;0),AF12,"0")</f>
        <v>0</v>
      </c>
      <c r="AI12" s="191"/>
      <c r="AJ12" s="192"/>
      <c r="AL12" s="193"/>
    </row>
    <row r="13" spans="1:38" ht="12.75">
      <c r="A13" s="208" t="str">
        <f t="shared" si="3"/>
        <v>N</v>
      </c>
      <c r="B13" s="190">
        <f t="shared" si="4"/>
        <v>0</v>
      </c>
      <c r="C13" s="190">
        <f t="shared" si="5"/>
      </c>
      <c r="D13" s="190">
        <f>'Flight Plan'!A14</f>
        <v>0</v>
      </c>
      <c r="E13" s="190" t="str">
        <f>IF('Flight Plan'!A14=0," ",VLOOKUP('Flight Plan'!A14,'Waypoint Database'!A2:D4003,4,FALSE))</f>
        <v> </v>
      </c>
      <c r="F13" s="190" t="str">
        <f>IF('Flight Plan'!A14&lt;&gt;0,IF(ISERROR('Calculation Page'!K13),"NOT IN DATABASE",E13),"NOTHING ENTERED")</f>
        <v>NOTHING ENTERED</v>
      </c>
      <c r="G13" s="214">
        <f t="shared" si="18"/>
      </c>
      <c r="H13" s="214">
        <f t="shared" si="6"/>
      </c>
      <c r="I13" s="214" t="str">
        <f>IF('Flight Plan'!A14=0," ",VLOOKUP('Flight Plan'!A14,'Waypoint Database'!A2:C4003,2,FALSE))</f>
        <v> </v>
      </c>
      <c r="J13" s="215" t="str">
        <f>IF('Flight Plan'!A14=0," ",VLOOKUP('Flight Plan'!A14,'Waypoint Database'!A2:C4003,3,FALSE))</f>
        <v> </v>
      </c>
      <c r="K13" s="214" t="e">
        <f t="shared" si="0"/>
        <v>#VALUE!</v>
      </c>
      <c r="L13" s="215" t="e">
        <f t="shared" si="1"/>
        <v>#VALUE!</v>
      </c>
      <c r="M13" s="214" t="e">
        <f t="shared" si="7"/>
        <v>#VALUE!</v>
      </c>
      <c r="N13" s="109" t="e">
        <f t="shared" si="8"/>
        <v>#VALUE!</v>
      </c>
      <c r="O13" s="109" t="e">
        <f t="shared" si="9"/>
        <v>#VALUE!</v>
      </c>
      <c r="P13" s="109" t="e">
        <f t="shared" si="10"/>
        <v>#VALUE!</v>
      </c>
      <c r="Q13" s="109" t="e">
        <f t="shared" si="11"/>
        <v>#VALUE!</v>
      </c>
      <c r="R13" s="109" t="e">
        <f t="shared" si="12"/>
        <v>#VALUE!</v>
      </c>
      <c r="S13" s="109" t="e">
        <f t="shared" si="13"/>
        <v>#VALUE!</v>
      </c>
      <c r="T13" s="215" t="str">
        <f t="shared" si="14"/>
        <v> </v>
      </c>
      <c r="U13" s="214" t="str">
        <f t="shared" si="15"/>
        <v> </v>
      </c>
      <c r="V13" s="241" t="str">
        <f>IF('Flight Plan'!D13=" ",IF('Flight Plan'!A14=0," ",'Flight Plan'!F57),IF('Flight Plan'!A14=0," ","  |  "))</f>
        <v> </v>
      </c>
      <c r="W13" s="109">
        <f t="shared" si="2"/>
      </c>
      <c r="X13" s="251" t="str">
        <f t="shared" si="19"/>
        <v> </v>
      </c>
      <c r="Y13" s="214" t="e">
        <f>IF(LEFT('Flight Plan'!F14,3)="VRB",'Flight Plan'!E14,LEFT('Flight Plan'!F14,3)-AVERAGE(W12,W13))</f>
        <v>#VALUE!</v>
      </c>
      <c r="Z13" s="109" t="e">
        <f>RIGHT('Flight Plan'!F14,LEN('Flight Plan'!F14)-FIND("/",'Flight Plan'!F14,1))</f>
        <v>#VALUE!</v>
      </c>
      <c r="AA13" s="215" t="e">
        <f>IF((Z13/'Flight Plan'!F57)*(SIN(RADIANS(Y13)-RADIANS(X13)))&gt;1,"ERROR",(Z13/'Flight Plan'!F57)*(SIN(RADIANS(Y13)-RADIANS(X13))))</f>
        <v>#VALUE!</v>
      </c>
      <c r="AB13" s="214" t="str">
        <f t="shared" si="16"/>
        <v> </v>
      </c>
      <c r="AC13" s="110" t="str">
        <f>IF(ISERR(K13)," ",IF(AND('Flight Plan'!A14&lt;&gt;0,'Flight Plan'!A13=0)," ",IF('Flight Plan'!F14=0,'Flight Plan'!F57,'Flight Plan'!F57-(Z13*COS(RADIANS(Y13-X13))))))</f>
        <v> </v>
      </c>
      <c r="AD13" s="203" t="str">
        <f t="shared" si="17"/>
        <v> </v>
      </c>
      <c r="AE13" s="220">
        <f>IF('Flight Plan'!I14=" ",IF(AND(AE12=AE11),0,AE12),AE12+'Flight Plan'!I14)</f>
        <v>0</v>
      </c>
      <c r="AF13" s="203">
        <f>IF('Flight Plan'!J14=" ",IF(AND(AF12=AF11),0,AF12),AF12+'Flight Plan'!J14+'Flight Plan'!K14)</f>
        <v>0</v>
      </c>
      <c r="AG13" s="220" t="str">
        <f>IF(AND('Flight Plan'!J14=" ",AE13&lt;&gt;0),AE13,"0")</f>
        <v>0</v>
      </c>
      <c r="AH13" s="203" t="str">
        <f>IF(AND('Flight Plan'!J14=" ",AF13&lt;&gt;0),AF13,"0")</f>
        <v>0</v>
      </c>
      <c r="AI13" s="191"/>
      <c r="AJ13" s="192"/>
      <c r="AL13" s="193"/>
    </row>
    <row r="14" spans="1:38" ht="12.75">
      <c r="A14" s="208" t="str">
        <f t="shared" si="3"/>
        <v>N</v>
      </c>
      <c r="B14" s="190">
        <f t="shared" si="4"/>
        <v>0</v>
      </c>
      <c r="C14" s="190">
        <f t="shared" si="5"/>
      </c>
      <c r="D14" s="190">
        <f>'Flight Plan'!A15</f>
        <v>0</v>
      </c>
      <c r="E14" s="190" t="str">
        <f>IF('Flight Plan'!A15=0," ",VLOOKUP('Flight Plan'!A15,'Waypoint Database'!A2:D4003,4,FALSE))</f>
        <v> </v>
      </c>
      <c r="F14" s="190" t="str">
        <f>IF('Flight Plan'!A15&lt;&gt;0,IF(ISERROR('Calculation Page'!K14),"NOT IN DATABASE",E14),"NOTHING ENTERED")</f>
        <v>NOTHING ENTERED</v>
      </c>
      <c r="G14" s="214">
        <f t="shared" si="18"/>
      </c>
      <c r="H14" s="214">
        <f t="shared" si="6"/>
      </c>
      <c r="I14" s="214" t="str">
        <f>IF('Flight Plan'!A15=0," ",VLOOKUP('Flight Plan'!A15,'Waypoint Database'!A9:C4003,2,FALSE))</f>
        <v> </v>
      </c>
      <c r="J14" s="215" t="str">
        <f>IF('Flight Plan'!A15=0," ",VLOOKUP('Flight Plan'!A15,'Waypoint Database'!A2:C4003,3,FALSE))</f>
        <v> </v>
      </c>
      <c r="K14" s="214" t="e">
        <f t="shared" si="0"/>
        <v>#VALUE!</v>
      </c>
      <c r="L14" s="215" t="e">
        <f t="shared" si="1"/>
        <v>#VALUE!</v>
      </c>
      <c r="M14" s="214" t="e">
        <f t="shared" si="7"/>
        <v>#VALUE!</v>
      </c>
      <c r="N14" s="109" t="e">
        <f t="shared" si="8"/>
        <v>#VALUE!</v>
      </c>
      <c r="O14" s="109" t="e">
        <f t="shared" si="9"/>
        <v>#VALUE!</v>
      </c>
      <c r="P14" s="109" t="e">
        <f t="shared" si="10"/>
        <v>#VALUE!</v>
      </c>
      <c r="Q14" s="109" t="e">
        <f t="shared" si="11"/>
        <v>#VALUE!</v>
      </c>
      <c r="R14" s="109" t="e">
        <f t="shared" si="12"/>
        <v>#VALUE!</v>
      </c>
      <c r="S14" s="109" t="e">
        <f t="shared" si="13"/>
        <v>#VALUE!</v>
      </c>
      <c r="T14" s="215" t="str">
        <f t="shared" si="14"/>
        <v> </v>
      </c>
      <c r="U14" s="214" t="str">
        <f t="shared" si="15"/>
        <v> </v>
      </c>
      <c r="V14" s="241" t="str">
        <f>IF('Flight Plan'!D14=" ",IF('Flight Plan'!A15=0," ",'Flight Plan'!F57),IF('Flight Plan'!A15=0," ","  |  "))</f>
        <v> </v>
      </c>
      <c r="W14" s="109">
        <f t="shared" si="2"/>
      </c>
      <c r="X14" s="251" t="str">
        <f t="shared" si="19"/>
        <v> </v>
      </c>
      <c r="Y14" s="214" t="e">
        <f>IF(LEFT('Flight Plan'!F15,3)="VRB",'Flight Plan'!E15,LEFT('Flight Plan'!F15,3)-AVERAGE(W13,W14))</f>
        <v>#VALUE!</v>
      </c>
      <c r="Z14" s="109" t="e">
        <f>RIGHT('Flight Plan'!F15,LEN('Flight Plan'!F15)-FIND("/",'Flight Plan'!F15,1))</f>
        <v>#VALUE!</v>
      </c>
      <c r="AA14" s="215" t="e">
        <f>IF((Z14/'Flight Plan'!F57)*(SIN(RADIANS(Y14)-RADIANS(X14)))&gt;1,"ERROR",(Z14/'Flight Plan'!F57)*(SIN(RADIANS(Y14)-RADIANS(X14))))</f>
        <v>#VALUE!</v>
      </c>
      <c r="AB14" s="214" t="str">
        <f t="shared" si="16"/>
        <v> </v>
      </c>
      <c r="AC14" s="110" t="str">
        <f>IF(ISERR(K14)," ",IF(AND('Flight Plan'!A15&lt;&gt;0,'Flight Plan'!A14=0)," ",IF('Flight Plan'!F15=0,'Flight Plan'!F57,'Flight Plan'!F57-(Z14*COS(RADIANS(Y14-X14))))))</f>
        <v> </v>
      </c>
      <c r="AD14" s="203" t="str">
        <f t="shared" si="17"/>
        <v> </v>
      </c>
      <c r="AE14" s="220">
        <f>IF('Flight Plan'!I15=" ",IF(AND(AE13=AE12),0,AE13),AE13+'Flight Plan'!I15)</f>
        <v>0</v>
      </c>
      <c r="AF14" s="203">
        <f>IF('Flight Plan'!J15=" ",IF(AND(AF13=AF12),0,AF13),AF13+'Flight Plan'!J15+'Flight Plan'!K15)</f>
        <v>0</v>
      </c>
      <c r="AG14" s="220" t="str">
        <f>IF(AND('Flight Plan'!J15=" ",AE14&lt;&gt;0),AE14,"0")</f>
        <v>0</v>
      </c>
      <c r="AH14" s="203" t="str">
        <f>IF(AND('Flight Plan'!J15=" ",AF14&lt;&gt;0),AF14,"0")</f>
        <v>0</v>
      </c>
      <c r="AI14" s="191"/>
      <c r="AJ14" s="192"/>
      <c r="AL14" s="193"/>
    </row>
    <row r="15" spans="1:38" ht="12.75">
      <c r="A15" s="208" t="str">
        <f t="shared" si="3"/>
        <v>N</v>
      </c>
      <c r="B15" s="190">
        <f t="shared" si="4"/>
        <v>0</v>
      </c>
      <c r="C15" s="190">
        <f t="shared" si="5"/>
      </c>
      <c r="D15" s="190">
        <f>'Flight Plan'!A16</f>
        <v>0</v>
      </c>
      <c r="E15" s="190" t="str">
        <f>IF('Flight Plan'!A16=0," ",VLOOKUP('Flight Plan'!A16,'Waypoint Database'!A2:D4003,4,FALSE))</f>
        <v> </v>
      </c>
      <c r="F15" s="190" t="str">
        <f>IF('Flight Plan'!A16&lt;&gt;0,IF(ISERROR('Calculation Page'!K15),"NOT IN DATABASE",E15),"NOTHING ENTERED")</f>
        <v>NOTHING ENTERED</v>
      </c>
      <c r="G15" s="214">
        <f t="shared" si="18"/>
      </c>
      <c r="H15" s="214">
        <f t="shared" si="6"/>
      </c>
      <c r="I15" s="214" t="str">
        <f>IF('Flight Plan'!A16=0," ",VLOOKUP('Flight Plan'!A16,'Waypoint Database'!A2:C4003,2,FALSE))</f>
        <v> </v>
      </c>
      <c r="J15" s="215" t="str">
        <f>IF('Flight Plan'!A16=0," ",VLOOKUP('Flight Plan'!A16,'Waypoint Database'!A2:C4003,3,FALSE))</f>
        <v> </v>
      </c>
      <c r="K15" s="214" t="e">
        <f t="shared" si="0"/>
        <v>#VALUE!</v>
      </c>
      <c r="L15" s="215" t="e">
        <f t="shared" si="1"/>
        <v>#VALUE!</v>
      </c>
      <c r="M15" s="214" t="e">
        <f t="shared" si="7"/>
        <v>#VALUE!</v>
      </c>
      <c r="N15" s="109" t="e">
        <f t="shared" si="8"/>
        <v>#VALUE!</v>
      </c>
      <c r="O15" s="109" t="e">
        <f t="shared" si="9"/>
        <v>#VALUE!</v>
      </c>
      <c r="P15" s="109" t="e">
        <f t="shared" si="10"/>
        <v>#VALUE!</v>
      </c>
      <c r="Q15" s="109" t="e">
        <f t="shared" si="11"/>
        <v>#VALUE!</v>
      </c>
      <c r="R15" s="109" t="e">
        <f t="shared" si="12"/>
        <v>#VALUE!</v>
      </c>
      <c r="S15" s="109" t="e">
        <f t="shared" si="13"/>
        <v>#VALUE!</v>
      </c>
      <c r="T15" s="215" t="str">
        <f t="shared" si="14"/>
        <v> </v>
      </c>
      <c r="U15" s="214" t="str">
        <f t="shared" si="15"/>
        <v> </v>
      </c>
      <c r="V15" s="241" t="str">
        <f>IF('Flight Plan'!D15=" ",IF('Flight Plan'!A16=0," ",'Flight Plan'!F57),IF('Flight Plan'!A16=0," ","  |  "))</f>
        <v> </v>
      </c>
      <c r="W15" s="109">
        <f t="shared" si="2"/>
      </c>
      <c r="X15" s="251" t="str">
        <f t="shared" si="19"/>
        <v> </v>
      </c>
      <c r="Y15" s="214" t="e">
        <f>IF(LEFT('Flight Plan'!F16,3)="VRB",'Flight Plan'!E16,LEFT('Flight Plan'!F16,3)-AVERAGE(W14,W15))</f>
        <v>#VALUE!</v>
      </c>
      <c r="Z15" s="109" t="e">
        <f>RIGHT('Flight Plan'!F16,LEN('Flight Plan'!F16)-FIND("/",'Flight Plan'!F16,1))</f>
        <v>#VALUE!</v>
      </c>
      <c r="AA15" s="215" t="e">
        <f>IF((Z15/'Flight Plan'!F57)*(SIN(RADIANS(Y15)-RADIANS(X15)))&gt;1,"ERROR",(Z15/'Flight Plan'!F57)*(SIN(RADIANS(Y15)-RADIANS(X15))))</f>
        <v>#VALUE!</v>
      </c>
      <c r="AB15" s="214" t="str">
        <f t="shared" si="16"/>
        <v> </v>
      </c>
      <c r="AC15" s="110" t="str">
        <f>IF(ISERR(K15)," ",IF(AND('Flight Plan'!A16&lt;&gt;0,'Flight Plan'!A15=0)," ",IF('Flight Plan'!F16=0,'Flight Plan'!F57,'Flight Plan'!F57-(Z15*COS(RADIANS(Y15-X15))))))</f>
        <v> </v>
      </c>
      <c r="AD15" s="203" t="str">
        <f t="shared" si="17"/>
        <v> </v>
      </c>
      <c r="AE15" s="220">
        <f>IF('Flight Plan'!I16=" ",IF(AND(AE14=AE13),0,AE14),AE14+'Flight Plan'!I16)</f>
        <v>0</v>
      </c>
      <c r="AF15" s="203">
        <f>IF('Flight Plan'!J16=" ",IF(AND(AF14=AF13),0,AF14),AF14+'Flight Plan'!J16+'Flight Plan'!K16)</f>
        <v>0</v>
      </c>
      <c r="AG15" s="220" t="str">
        <f>IF(AND('Flight Plan'!J16=" ",AE15&lt;&gt;0),AE15,"0")</f>
        <v>0</v>
      </c>
      <c r="AH15" s="203" t="str">
        <f>IF(AND('Flight Plan'!J16=" ",AF15&lt;&gt;0),AF15,"0")</f>
        <v>0</v>
      </c>
      <c r="AI15" s="191"/>
      <c r="AJ15" s="192"/>
      <c r="AL15" s="193"/>
    </row>
    <row r="16" spans="1:38" ht="12.75">
      <c r="A16" s="208" t="str">
        <f t="shared" si="3"/>
        <v>N</v>
      </c>
      <c r="B16" s="190">
        <f t="shared" si="4"/>
        <v>0</v>
      </c>
      <c r="C16" s="190">
        <f t="shared" si="5"/>
      </c>
      <c r="D16" s="190">
        <f>'Flight Plan'!A17</f>
        <v>0</v>
      </c>
      <c r="E16" s="190" t="str">
        <f>IF('Flight Plan'!A17=0," ",VLOOKUP('Flight Plan'!A17,'Waypoint Database'!A2:D4003,4,FALSE))</f>
        <v> </v>
      </c>
      <c r="F16" s="190" t="str">
        <f>IF('Flight Plan'!A17&lt;&gt;0,IF(ISERROR('Calculation Page'!K16),"NOT IN DATABASE",E16),"NOTHING ENTERED")</f>
        <v>NOTHING ENTERED</v>
      </c>
      <c r="G16" s="214">
        <f t="shared" si="18"/>
      </c>
      <c r="H16" s="214">
        <f t="shared" si="6"/>
      </c>
      <c r="I16" s="214" t="str">
        <f>IF('Flight Plan'!A17=0," ",VLOOKUP('Flight Plan'!A17,'Waypoint Database'!A2:C4003,2,FALSE))</f>
        <v> </v>
      </c>
      <c r="J16" s="215" t="str">
        <f>IF('Flight Plan'!A17=0," ",VLOOKUP('Flight Plan'!A17,'Waypoint Database'!A2:C4003,3,FALSE))</f>
        <v> </v>
      </c>
      <c r="K16" s="214" t="e">
        <f t="shared" si="0"/>
        <v>#VALUE!</v>
      </c>
      <c r="L16" s="215" t="e">
        <f t="shared" si="1"/>
        <v>#VALUE!</v>
      </c>
      <c r="M16" s="214" t="e">
        <f t="shared" si="7"/>
        <v>#VALUE!</v>
      </c>
      <c r="N16" s="109" t="e">
        <f t="shared" si="8"/>
        <v>#VALUE!</v>
      </c>
      <c r="O16" s="109" t="e">
        <f t="shared" si="9"/>
        <v>#VALUE!</v>
      </c>
      <c r="P16" s="109" t="e">
        <f t="shared" si="10"/>
        <v>#VALUE!</v>
      </c>
      <c r="Q16" s="109" t="e">
        <f t="shared" si="11"/>
        <v>#VALUE!</v>
      </c>
      <c r="R16" s="109" t="e">
        <f t="shared" si="12"/>
        <v>#VALUE!</v>
      </c>
      <c r="S16" s="109" t="e">
        <f t="shared" si="13"/>
        <v>#VALUE!</v>
      </c>
      <c r="T16" s="215" t="str">
        <f t="shared" si="14"/>
        <v> </v>
      </c>
      <c r="U16" s="214" t="str">
        <f t="shared" si="15"/>
        <v> </v>
      </c>
      <c r="V16" s="241" t="str">
        <f>IF('Flight Plan'!D16=" ",IF('Flight Plan'!A17=0," ",'Flight Plan'!F57),IF('Flight Plan'!A17=0," ","  |  "))</f>
        <v> </v>
      </c>
      <c r="W16" s="109">
        <f t="shared" si="2"/>
      </c>
      <c r="X16" s="251" t="str">
        <f t="shared" si="19"/>
        <v> </v>
      </c>
      <c r="Y16" s="214" t="e">
        <f>IF(LEFT('Flight Plan'!F17,3)="VRB",'Flight Plan'!E17,LEFT('Flight Plan'!F17,3)-AVERAGE(W15,W16))</f>
        <v>#VALUE!</v>
      </c>
      <c r="Z16" s="109" t="e">
        <f>RIGHT('Flight Plan'!F17,LEN('Flight Plan'!F17)-FIND("/",'Flight Plan'!F17,1))</f>
        <v>#VALUE!</v>
      </c>
      <c r="AA16" s="215" t="e">
        <f>IF((Z16/'Flight Plan'!F57)*(SIN(RADIANS(Y16)-RADIANS(X16)))&gt;1,"ERROR",(Z16/'Flight Plan'!F57)*(SIN(RADIANS(Y16)-RADIANS(X16))))</f>
        <v>#VALUE!</v>
      </c>
      <c r="AB16" s="214" t="str">
        <f t="shared" si="16"/>
        <v> </v>
      </c>
      <c r="AC16" s="110" t="str">
        <f>IF(ISERR(K16)," ",IF(AND('Flight Plan'!A17&lt;&gt;0,'Flight Plan'!A16=0)," ",IF('Flight Plan'!F17=0,'Flight Plan'!F57,'Flight Plan'!F57-(Z16*COS(RADIANS(Y16-X16))))))</f>
        <v> </v>
      </c>
      <c r="AD16" s="203" t="str">
        <f t="shared" si="17"/>
        <v> </v>
      </c>
      <c r="AE16" s="220">
        <f>IF('Flight Plan'!I17=" ",IF(AND(AE15=AE14),0,AE15),AE15+'Flight Plan'!I17)</f>
        <v>0</v>
      </c>
      <c r="AF16" s="203">
        <f>IF('Flight Plan'!J17=" ",IF(AND(AF15=AF14),0,AF15),AF15+'Flight Plan'!J17+'Flight Plan'!K17)</f>
        <v>0</v>
      </c>
      <c r="AG16" s="220" t="str">
        <f>IF(AND('Flight Plan'!J17=" ",AE16&lt;&gt;0),AE16,"0")</f>
        <v>0</v>
      </c>
      <c r="AH16" s="203" t="str">
        <f>IF(AND('Flight Plan'!J17=" ",AF16&lt;&gt;0),AF16,"0")</f>
        <v>0</v>
      </c>
      <c r="AI16" s="191"/>
      <c r="AJ16" s="192"/>
      <c r="AL16" s="193"/>
    </row>
    <row r="17" spans="1:38" ht="12.75">
      <c r="A17" s="208" t="str">
        <f t="shared" si="3"/>
        <v>N</v>
      </c>
      <c r="B17" s="190">
        <f t="shared" si="4"/>
        <v>0</v>
      </c>
      <c r="C17" s="190">
        <f t="shared" si="5"/>
      </c>
      <c r="D17" s="190">
        <f>'Flight Plan'!A30</f>
        <v>0</v>
      </c>
      <c r="E17" s="190" t="str">
        <f>IF('Flight Plan'!A30=0," ",VLOOKUP('Flight Plan'!A30,'Waypoint Database'!A2:D4003,4,FALSE))</f>
        <v> </v>
      </c>
      <c r="F17" s="190" t="str">
        <f>IF('Flight Plan'!A30&lt;&gt;0,IF(ISERROR('Calculation Page'!K17),"NOT IN DATABASE",E17),"NOTHING ENTERED")</f>
        <v>NOTHING ENTERED</v>
      </c>
      <c r="G17" s="214">
        <f t="shared" si="18"/>
      </c>
      <c r="H17" s="214">
        <f t="shared" si="6"/>
      </c>
      <c r="I17" s="214" t="str">
        <f>IF('Flight Plan'!A30=0," ",VLOOKUP('Flight Plan'!A30,'Waypoint Database'!A2:C4003,2,FALSE))</f>
        <v> </v>
      </c>
      <c r="J17" s="215" t="str">
        <f>IF('Flight Plan'!A30=0," ",VLOOKUP('Flight Plan'!A30,'Waypoint Database'!A2:C4003,3,FALSE))</f>
        <v> </v>
      </c>
      <c r="K17" s="214" t="e">
        <f t="shared" si="0"/>
        <v>#VALUE!</v>
      </c>
      <c r="L17" s="215" t="e">
        <f t="shared" si="1"/>
        <v>#VALUE!</v>
      </c>
      <c r="M17" s="214" t="e">
        <f t="shared" si="7"/>
        <v>#VALUE!</v>
      </c>
      <c r="N17" s="109" t="e">
        <f t="shared" si="8"/>
        <v>#VALUE!</v>
      </c>
      <c r="O17" s="109" t="e">
        <f t="shared" si="9"/>
        <v>#VALUE!</v>
      </c>
      <c r="P17" s="109" t="e">
        <f t="shared" si="10"/>
        <v>#VALUE!</v>
      </c>
      <c r="Q17" s="109" t="e">
        <f t="shared" si="11"/>
        <v>#VALUE!</v>
      </c>
      <c r="R17" s="109" t="e">
        <f t="shared" si="12"/>
        <v>#VALUE!</v>
      </c>
      <c r="S17" s="109" t="e">
        <f t="shared" si="13"/>
        <v>#VALUE!</v>
      </c>
      <c r="T17" s="215" t="str">
        <f t="shared" si="14"/>
        <v> </v>
      </c>
      <c r="U17" s="214" t="str">
        <f t="shared" si="15"/>
        <v> </v>
      </c>
      <c r="V17" s="241" t="str">
        <f>IF('Flight Plan'!D17=" ",IF('Flight Plan'!A30=0," ",'Flight Plan'!F57),IF('Flight Plan'!A30=0," ","  |  "))</f>
        <v> </v>
      </c>
      <c r="W17" s="109">
        <f t="shared" si="2"/>
      </c>
      <c r="X17" s="251" t="str">
        <f t="shared" si="19"/>
        <v> </v>
      </c>
      <c r="Y17" s="214" t="e">
        <f>IF(LEFT('Flight Plan'!F30,3)="VRB",'Flight Plan'!E30,LEFT('Flight Plan'!F30,3)-AVERAGE(W16,W17))</f>
        <v>#VALUE!</v>
      </c>
      <c r="Z17" s="109" t="e">
        <f>RIGHT('Flight Plan'!F30,LEN('Flight Plan'!F30)-FIND("/",'Flight Plan'!F30,1))</f>
        <v>#VALUE!</v>
      </c>
      <c r="AA17" s="215" t="e">
        <f>IF((Z17/'Flight Plan'!F57)*(SIN(RADIANS(Y17)-RADIANS(X17)))&gt;1,"ERROR",(Z17/'Flight Plan'!F57)*(SIN(RADIANS(Y17)-RADIANS(X17))))</f>
        <v>#VALUE!</v>
      </c>
      <c r="AB17" s="214" t="str">
        <f t="shared" si="16"/>
        <v> </v>
      </c>
      <c r="AC17" s="110" t="str">
        <f>IF(ISERR(K17)," ",IF(AND('Flight Plan'!A30&lt;&gt;0,'Flight Plan'!A17=0)," ",IF('Flight Plan'!F30=0,'Flight Plan'!F57,'Flight Plan'!F57-(Z17*COS(RADIANS(Y17-X17))))))</f>
        <v> </v>
      </c>
      <c r="AD17" s="203" t="str">
        <f t="shared" si="17"/>
        <v> </v>
      </c>
      <c r="AE17" s="220">
        <f>IF('Flight Plan'!I30=" ",IF(AND(AE16=AE15),0,AE16),AE16+'Flight Plan'!I30)</f>
        <v>0</v>
      </c>
      <c r="AF17" s="203">
        <f>IF('Flight Plan'!J30=" ",IF(AND(AF16=AF15),0,AF16),AF16+'Flight Plan'!J30+'Flight Plan'!K30)</f>
        <v>0</v>
      </c>
      <c r="AG17" s="220" t="str">
        <f>IF(AND('Flight Plan'!J18=" ",AE17&lt;&gt;0),AE17,"0")</f>
        <v>0</v>
      </c>
      <c r="AH17" s="203" t="str">
        <f>IF(AND('Flight Plan'!J18=" ",AF17&lt;&gt;0),AF17,"0")</f>
        <v>0</v>
      </c>
      <c r="AI17" s="191"/>
      <c r="AJ17" s="192"/>
      <c r="AL17" s="193"/>
    </row>
    <row r="18" spans="1:38" ht="12.75">
      <c r="A18" s="208" t="str">
        <f t="shared" si="3"/>
        <v>N</v>
      </c>
      <c r="B18" s="190">
        <f t="shared" si="4"/>
        <v>0</v>
      </c>
      <c r="C18" s="190">
        <f t="shared" si="5"/>
      </c>
      <c r="D18" s="190">
        <f>'Flight Plan'!A31</f>
        <v>0</v>
      </c>
      <c r="E18" s="190" t="str">
        <f>IF('Flight Plan'!A31=0," ",VLOOKUP('Flight Plan'!A31,'Waypoint Database'!A2:D4003,4,FALSE))</f>
        <v> </v>
      </c>
      <c r="F18" s="190" t="str">
        <f>IF('Flight Plan'!A31&lt;&gt;0,IF(ISERROR('Calculation Page'!K18),"NOT IN DATABASE",E18),"NOTHING ENTERED")</f>
        <v>NOTHING ENTERED</v>
      </c>
      <c r="G18" s="214">
        <f t="shared" si="18"/>
      </c>
      <c r="H18" s="214">
        <f t="shared" si="6"/>
      </c>
      <c r="I18" s="214" t="str">
        <f>IF('Flight Plan'!A31=0," ",VLOOKUP('Flight Plan'!A31,'Waypoint Database'!A2:C4003,2,FALSE))</f>
        <v> </v>
      </c>
      <c r="J18" s="215" t="str">
        <f>IF('Flight Plan'!A31=0," ",VLOOKUP('Flight Plan'!A31,'Waypoint Database'!A2:C4003,3,FALSE))</f>
        <v> </v>
      </c>
      <c r="K18" s="214" t="e">
        <f t="shared" si="0"/>
        <v>#VALUE!</v>
      </c>
      <c r="L18" s="215" t="e">
        <f t="shared" si="1"/>
        <v>#VALUE!</v>
      </c>
      <c r="M18" s="214" t="e">
        <f t="shared" si="7"/>
        <v>#VALUE!</v>
      </c>
      <c r="N18" s="109" t="e">
        <f t="shared" si="8"/>
        <v>#VALUE!</v>
      </c>
      <c r="O18" s="109" t="e">
        <f aca="true" t="shared" si="20" ref="O18:O27">LOG((TAN((K18/2)+(PI()/4))/(TAN((K17/2)+(PI()/4)))),2.7182818)</f>
        <v>#VALUE!</v>
      </c>
      <c r="P18" s="109" t="e">
        <f t="shared" si="10"/>
        <v>#VALUE!</v>
      </c>
      <c r="Q18" s="109" t="e">
        <f t="shared" si="11"/>
        <v>#VALUE!</v>
      </c>
      <c r="R18" s="109" t="e">
        <f t="shared" si="12"/>
        <v>#VALUE!</v>
      </c>
      <c r="S18" s="109" t="e">
        <f t="shared" si="13"/>
        <v>#VALUE!</v>
      </c>
      <c r="T18" s="215" t="str">
        <f t="shared" si="14"/>
        <v> </v>
      </c>
      <c r="U18" s="214" t="str">
        <f t="shared" si="15"/>
        <v> </v>
      </c>
      <c r="V18" s="241" t="str">
        <f>IF('Flight Plan'!D30=" ",IF('Flight Plan'!A31=0," ",'Flight Plan'!F57),IF('Flight Plan'!A31=0," ","  |  "))</f>
        <v> </v>
      </c>
      <c r="W18" s="109">
        <f t="shared" si="2"/>
      </c>
      <c r="X18" s="251" t="str">
        <f t="shared" si="19"/>
        <v> </v>
      </c>
      <c r="Y18" s="214" t="e">
        <f>IF(LEFT('Flight Plan'!F31,3)="VRB",'Flight Plan'!E31,LEFT('Flight Plan'!F31,3)-AVERAGE(W17,W18))</f>
        <v>#VALUE!</v>
      </c>
      <c r="Z18" s="109" t="e">
        <f>RIGHT('Flight Plan'!F31,LEN('Flight Plan'!F31)-FIND("/",'Flight Plan'!F31,1))</f>
        <v>#VALUE!</v>
      </c>
      <c r="AA18" s="215" t="e">
        <f>IF((Z18/'Flight Plan'!F57)*(SIN(RADIANS(Y18)-RADIANS(X18)))&gt;1,"ERROR",(Z18/'Flight Plan'!F57)*(SIN(RADIANS(Y18)-RADIANS(X18))))</f>
        <v>#VALUE!</v>
      </c>
      <c r="AB18" s="214" t="str">
        <f t="shared" si="16"/>
        <v> </v>
      </c>
      <c r="AC18" s="110" t="str">
        <f>IF(ISERR(K18)," ",IF(AND('Flight Plan'!A31&lt;&gt;0,'Flight Plan'!A30=0)," ",IF('Flight Plan'!F31=0,'Flight Plan'!F57,'Flight Plan'!F57-(Z18*COS(RADIANS(Y18-X18))))))</f>
        <v> </v>
      </c>
      <c r="AD18" s="203" t="str">
        <f t="shared" si="17"/>
        <v> </v>
      </c>
      <c r="AE18" s="220">
        <f>IF('Flight Plan'!I31=" ",IF(AND(AE17=AE16),0,AE17),AE17+'Flight Plan'!I31)</f>
        <v>0</v>
      </c>
      <c r="AF18" s="203">
        <f>IF('Flight Plan'!J31=" ",IF(AND(AF17=AF16),0,AF17),AF17+'Flight Plan'!J31+'Flight Plan'!K31)</f>
        <v>0</v>
      </c>
      <c r="AG18" s="220" t="str">
        <f>IF(AND('Flight Plan'!J19=" ",AE18&lt;&gt;0),AE18,"0")</f>
        <v>0</v>
      </c>
      <c r="AH18" s="203" t="str">
        <f>IF(AND('Flight Plan'!J19=" ",AF18&lt;&gt;0),AF18,"0")</f>
        <v>0</v>
      </c>
      <c r="AI18" s="191"/>
      <c r="AJ18" s="192"/>
      <c r="AL18" s="193"/>
    </row>
    <row r="19" spans="1:38" ht="12.75">
      <c r="A19" s="208" t="str">
        <f t="shared" si="3"/>
        <v>N</v>
      </c>
      <c r="B19" s="190">
        <f t="shared" si="4"/>
        <v>0</v>
      </c>
      <c r="C19" s="190">
        <f t="shared" si="5"/>
      </c>
      <c r="D19" s="190">
        <f>'Flight Plan'!A32</f>
        <v>0</v>
      </c>
      <c r="E19" s="190" t="str">
        <f>IF('Flight Plan'!A32=0," ",VLOOKUP('Flight Plan'!A32,'Waypoint Database'!A2:D4003,4,FALSE))</f>
        <v> </v>
      </c>
      <c r="F19" s="190" t="str">
        <f>IF('Flight Plan'!A32&lt;&gt;0,IF(ISERROR('Calculation Page'!K19),"NOT IN DATABASE",E19),"NOTHING ENTERED")</f>
        <v>NOTHING ENTERED</v>
      </c>
      <c r="G19" s="214">
        <f t="shared" si="18"/>
      </c>
      <c r="H19" s="214">
        <f t="shared" si="6"/>
      </c>
      <c r="I19" s="214" t="str">
        <f>IF('Flight Plan'!A32=0," ",VLOOKUP('Flight Plan'!A32,'Waypoint Database'!A2:C4003,2,FALSE))</f>
        <v> </v>
      </c>
      <c r="J19" s="215" t="str">
        <f>IF('Flight Plan'!A32=0," ",VLOOKUP('Flight Plan'!A32,'Waypoint Database'!A2:C4003,3,FALSE))</f>
        <v> </v>
      </c>
      <c r="K19" s="214" t="e">
        <f t="shared" si="0"/>
        <v>#VALUE!</v>
      </c>
      <c r="L19" s="215" t="e">
        <f t="shared" si="1"/>
        <v>#VALUE!</v>
      </c>
      <c r="M19" s="214" t="e">
        <f t="shared" si="7"/>
        <v>#VALUE!</v>
      </c>
      <c r="N19" s="109" t="e">
        <f t="shared" si="8"/>
        <v>#VALUE!</v>
      </c>
      <c r="O19" s="109" t="e">
        <f t="shared" si="20"/>
        <v>#VALUE!</v>
      </c>
      <c r="P19" s="109" t="e">
        <f t="shared" si="10"/>
        <v>#VALUE!</v>
      </c>
      <c r="Q19" s="109" t="e">
        <f t="shared" si="11"/>
        <v>#VALUE!</v>
      </c>
      <c r="R19" s="109" t="e">
        <f t="shared" si="12"/>
        <v>#VALUE!</v>
      </c>
      <c r="S19" s="109" t="e">
        <f t="shared" si="13"/>
        <v>#VALUE!</v>
      </c>
      <c r="T19" s="215" t="str">
        <f t="shared" si="14"/>
        <v> </v>
      </c>
      <c r="U19" s="214" t="str">
        <f t="shared" si="15"/>
        <v> </v>
      </c>
      <c r="V19" s="241" t="str">
        <f>IF('Flight Plan'!D31=" ",IF('Flight Plan'!A32=0," ",'Flight Plan'!F57),IF('Flight Plan'!A32=0," ","  |  "))</f>
        <v> </v>
      </c>
      <c r="W19" s="109">
        <f t="shared" si="2"/>
      </c>
      <c r="X19" s="251" t="str">
        <f t="shared" si="19"/>
        <v> </v>
      </c>
      <c r="Y19" s="214" t="e">
        <f>IF(LEFT('Flight Plan'!F32,3)="VRB",'Flight Plan'!E32,LEFT('Flight Plan'!F32,3)-AVERAGE(W18,W19))</f>
        <v>#VALUE!</v>
      </c>
      <c r="Z19" s="109" t="e">
        <f>RIGHT('Flight Plan'!F32,LEN('Flight Plan'!F32)-FIND("/",'Flight Plan'!F32,1))</f>
        <v>#VALUE!</v>
      </c>
      <c r="AA19" s="215" t="e">
        <f>IF((Z19/'Flight Plan'!F57)*(SIN(RADIANS(Y19)-RADIANS(X19)))&gt;1,"ERROR",(Z19/'Flight Plan'!F57)*(SIN(RADIANS(Y19)-RADIANS(X19))))</f>
        <v>#VALUE!</v>
      </c>
      <c r="AB19" s="214" t="str">
        <f t="shared" si="16"/>
        <v> </v>
      </c>
      <c r="AC19" s="110" t="str">
        <f>IF(ISERR(K19)," ",IF(AND('Flight Plan'!A32&lt;&gt;0,'Flight Plan'!A31=0)," ",IF('Flight Plan'!F32=0,'Flight Plan'!F57,'Flight Plan'!F57-(Z19*COS(RADIANS(Y19-X19))))))</f>
        <v> </v>
      </c>
      <c r="AD19" s="203" t="str">
        <f t="shared" si="17"/>
        <v> </v>
      </c>
      <c r="AE19" s="220">
        <f>IF('Flight Plan'!I32=" ",IF(AND(AE18=AE17),0,AE18),AE18+'Flight Plan'!I32)</f>
        <v>0</v>
      </c>
      <c r="AF19" s="203">
        <f>IF('Flight Plan'!J32=" ",IF(AND(AF18=AF17),0,AF18),AF18+'Flight Plan'!J32+'Flight Plan'!K32)</f>
        <v>0</v>
      </c>
      <c r="AG19" s="220" t="str">
        <f>IF(AND('Flight Plan'!J20=" ",AE19&lt;&gt;0),AE19,"0")</f>
        <v>0</v>
      </c>
      <c r="AH19" s="203" t="str">
        <f>IF(AND('Flight Plan'!J20=" ",AF19&lt;&gt;0),AF19,"0")</f>
        <v>0</v>
      </c>
      <c r="AI19" s="191"/>
      <c r="AJ19" s="192"/>
      <c r="AL19" s="193"/>
    </row>
    <row r="20" spans="1:38" ht="12.75">
      <c r="A20" s="208" t="str">
        <f t="shared" si="3"/>
        <v>N</v>
      </c>
      <c r="B20" s="190">
        <f t="shared" si="4"/>
        <v>0</v>
      </c>
      <c r="C20" s="190">
        <f t="shared" si="5"/>
      </c>
      <c r="D20" s="190">
        <f>'Flight Plan'!A33</f>
        <v>0</v>
      </c>
      <c r="E20" s="190" t="str">
        <f>IF('Flight Plan'!A33=0," ",VLOOKUP('Flight Plan'!A33,'Waypoint Database'!A2:D4003,4,FALSE))</f>
        <v> </v>
      </c>
      <c r="F20" s="190" t="str">
        <f>IF('Flight Plan'!A33&lt;&gt;0,IF(ISERROR('Calculation Page'!K20),"NOT IN DATABASE",E20),"NOTHING ENTERED")</f>
        <v>NOTHING ENTERED</v>
      </c>
      <c r="G20" s="214">
        <f t="shared" si="18"/>
      </c>
      <c r="H20" s="214">
        <f t="shared" si="6"/>
      </c>
      <c r="I20" s="214" t="str">
        <f>IF('Flight Plan'!A33=0," ",VLOOKUP('Flight Plan'!A33,'Waypoint Database'!A2:C4003,2,FALSE))</f>
        <v> </v>
      </c>
      <c r="J20" s="215" t="str">
        <f>IF('Flight Plan'!A33=0," ",VLOOKUP('Flight Plan'!A33,'Waypoint Database'!A2:C4003,3,FALSE))</f>
        <v> </v>
      </c>
      <c r="K20" s="214" t="e">
        <f t="shared" si="0"/>
        <v>#VALUE!</v>
      </c>
      <c r="L20" s="215" t="e">
        <f t="shared" si="1"/>
        <v>#VALUE!</v>
      </c>
      <c r="M20" s="214" t="e">
        <f t="shared" si="7"/>
        <v>#VALUE!</v>
      </c>
      <c r="N20" s="109" t="e">
        <f t="shared" si="8"/>
        <v>#VALUE!</v>
      </c>
      <c r="O20" s="109" t="e">
        <f t="shared" si="20"/>
        <v>#VALUE!</v>
      </c>
      <c r="P20" s="109" t="e">
        <f t="shared" si="10"/>
        <v>#VALUE!</v>
      </c>
      <c r="Q20" s="109" t="e">
        <f t="shared" si="11"/>
        <v>#VALUE!</v>
      </c>
      <c r="R20" s="109" t="e">
        <f t="shared" si="12"/>
        <v>#VALUE!</v>
      </c>
      <c r="S20" s="109" t="e">
        <f t="shared" si="13"/>
        <v>#VALUE!</v>
      </c>
      <c r="T20" s="215" t="str">
        <f t="shared" si="14"/>
        <v> </v>
      </c>
      <c r="U20" s="214" t="str">
        <f t="shared" si="15"/>
        <v> </v>
      </c>
      <c r="V20" s="241" t="str">
        <f>IF('Flight Plan'!D32=" ",IF('Flight Plan'!A33=0," ",'Flight Plan'!F57),IF('Flight Plan'!A33=0," ","  |  "))</f>
        <v> </v>
      </c>
      <c r="W20" s="109">
        <f t="shared" si="2"/>
      </c>
      <c r="X20" s="251" t="str">
        <f t="shared" si="19"/>
        <v> </v>
      </c>
      <c r="Y20" s="214" t="e">
        <f>IF(LEFT('Flight Plan'!F33,3)="VRB",'Flight Plan'!E33,LEFT('Flight Plan'!F33,3)-AVERAGE(W19,W20))</f>
        <v>#VALUE!</v>
      </c>
      <c r="Z20" s="109" t="e">
        <f>RIGHT('Flight Plan'!F33,LEN('Flight Plan'!F33)-FIND("/",'Flight Plan'!F33,1))</f>
        <v>#VALUE!</v>
      </c>
      <c r="AA20" s="215" t="e">
        <f>IF((Z20/'Flight Plan'!F57)*(SIN(RADIANS(Y20)-RADIANS(X20)))&gt;1,"ERROR",(Z20/'Flight Plan'!F57)*(SIN(RADIANS(Y20)-RADIANS(X20))))</f>
        <v>#VALUE!</v>
      </c>
      <c r="AB20" s="214" t="str">
        <f t="shared" si="16"/>
        <v> </v>
      </c>
      <c r="AC20" s="110" t="str">
        <f>IF(ISERR(K20)," ",IF(AND('Flight Plan'!A33&lt;&gt;0,'Flight Plan'!A32=0)," ",IF('Flight Plan'!F33=0,'Flight Plan'!F57,'Flight Plan'!F57-(Z20*COS(RADIANS(Y20-X20))))))</f>
        <v> </v>
      </c>
      <c r="AD20" s="203" t="str">
        <f t="shared" si="17"/>
        <v> </v>
      </c>
      <c r="AE20" s="220">
        <f>IF('Flight Plan'!I33=" ",IF(AND(AE19=AE18),0,AE19),AE19+'Flight Plan'!I33)</f>
        <v>0</v>
      </c>
      <c r="AF20" s="203">
        <f>IF('Flight Plan'!J33=" ",IF(AND(AF19=AF18),0,AF19),AF19+'Flight Plan'!J33+'Flight Plan'!K33)</f>
        <v>0</v>
      </c>
      <c r="AG20" s="220" t="str">
        <f>IF(AND('Flight Plan'!J21=" ",AE20&lt;&gt;0),AE20,"0")</f>
        <v>0</v>
      </c>
      <c r="AH20" s="203" t="str">
        <f>IF(AND('Flight Plan'!J21=" ",AF20&lt;&gt;0),AF20,"0")</f>
        <v>0</v>
      </c>
      <c r="AI20" s="191"/>
      <c r="AJ20" s="192"/>
      <c r="AL20" s="193"/>
    </row>
    <row r="21" spans="1:38" ht="12.75">
      <c r="A21" s="208" t="str">
        <f t="shared" si="3"/>
        <v>N</v>
      </c>
      <c r="B21" s="190">
        <f t="shared" si="4"/>
        <v>0</v>
      </c>
      <c r="C21" s="190">
        <f t="shared" si="5"/>
      </c>
      <c r="D21" s="190">
        <f>'Flight Plan'!A34</f>
        <v>0</v>
      </c>
      <c r="E21" s="190" t="str">
        <f>IF('Flight Plan'!A34=0," ",VLOOKUP('Flight Plan'!A34,'Waypoint Database'!A2:D4003,4,FALSE))</f>
        <v> </v>
      </c>
      <c r="F21" s="190" t="str">
        <f>IF('Flight Plan'!A34&lt;&gt;0,IF(ISERROR('Calculation Page'!K21),"NOT IN DATABASE",E21),"NOTHING ENTERED")</f>
        <v>NOTHING ENTERED</v>
      </c>
      <c r="G21" s="214">
        <f t="shared" si="18"/>
      </c>
      <c r="H21" s="214">
        <f t="shared" si="6"/>
      </c>
      <c r="I21" s="214" t="str">
        <f>IF('Flight Plan'!A34=0," ",VLOOKUP('Flight Plan'!A34,'Waypoint Database'!A2:C4003,2,FALSE))</f>
        <v> </v>
      </c>
      <c r="J21" s="215" t="str">
        <f>IF('Flight Plan'!A34=0," ",VLOOKUP('Flight Plan'!A34,'Waypoint Database'!A2:C4003,3,FALSE))</f>
        <v> </v>
      </c>
      <c r="K21" s="214" t="e">
        <f t="shared" si="0"/>
        <v>#VALUE!</v>
      </c>
      <c r="L21" s="215" t="e">
        <f t="shared" si="1"/>
        <v>#VALUE!</v>
      </c>
      <c r="M21" s="214" t="e">
        <f t="shared" si="7"/>
        <v>#VALUE!</v>
      </c>
      <c r="N21" s="109" t="e">
        <f t="shared" si="8"/>
        <v>#VALUE!</v>
      </c>
      <c r="O21" s="109" t="e">
        <f t="shared" si="20"/>
        <v>#VALUE!</v>
      </c>
      <c r="P21" s="109" t="e">
        <f t="shared" si="10"/>
        <v>#VALUE!</v>
      </c>
      <c r="Q21" s="109" t="e">
        <f t="shared" si="11"/>
        <v>#VALUE!</v>
      </c>
      <c r="R21" s="109" t="e">
        <f t="shared" si="12"/>
        <v>#VALUE!</v>
      </c>
      <c r="S21" s="109" t="e">
        <f t="shared" si="13"/>
        <v>#VALUE!</v>
      </c>
      <c r="T21" s="215" t="str">
        <f t="shared" si="14"/>
        <v> </v>
      </c>
      <c r="U21" s="214" t="str">
        <f t="shared" si="15"/>
        <v> </v>
      </c>
      <c r="V21" s="241" t="str">
        <f>IF('Flight Plan'!D33=" ",IF('Flight Plan'!A34=0," ",'Flight Plan'!F57),IF('Flight Plan'!A34=0," ","  |  "))</f>
        <v> </v>
      </c>
      <c r="W21" s="109">
        <f t="shared" si="2"/>
      </c>
      <c r="X21" s="251" t="str">
        <f t="shared" si="19"/>
        <v> </v>
      </c>
      <c r="Y21" s="214" t="e">
        <f>IF(LEFT('Flight Plan'!F34,3)="VRB",'Flight Plan'!E34,LEFT('Flight Plan'!F34,3)-AVERAGE(W20,W21))</f>
        <v>#VALUE!</v>
      </c>
      <c r="Z21" s="109" t="e">
        <f>RIGHT('Flight Plan'!F34,LEN('Flight Plan'!F34)-FIND("/",'Flight Plan'!F34,1))</f>
        <v>#VALUE!</v>
      </c>
      <c r="AA21" s="215" t="e">
        <f>IF((Z21/'Flight Plan'!F57)*(SIN(RADIANS(Y21)-RADIANS(X21)))&gt;1,"ERROR",(Z21/'Flight Plan'!F57)*(SIN(RADIANS(Y21)-RADIANS(X21))))</f>
        <v>#VALUE!</v>
      </c>
      <c r="AB21" s="214" t="str">
        <f t="shared" si="16"/>
        <v> </v>
      </c>
      <c r="AC21" s="110" t="str">
        <f>IF(ISERR(K21)," ",IF(AND('Flight Plan'!A34&lt;&gt;0,'Flight Plan'!A33=0)," ",IF('Flight Plan'!F34=0,'Flight Plan'!F57,'Flight Plan'!F57-(Z21*COS(RADIANS(Y21-X21))))))</f>
        <v> </v>
      </c>
      <c r="AD21" s="203" t="str">
        <f t="shared" si="17"/>
        <v> </v>
      </c>
      <c r="AE21" s="220">
        <f>IF('Flight Plan'!I34=" ",IF(AND(AE20=AE19),0,AE20),AE20+'Flight Plan'!I34)</f>
        <v>0</v>
      </c>
      <c r="AF21" s="203">
        <f>IF('Flight Plan'!J34=" ",IF(AND(AF20=AF19),0,AF20),AF20+'Flight Plan'!J34+'Flight Plan'!K34)</f>
        <v>0</v>
      </c>
      <c r="AG21" s="220" t="str">
        <f>IF(AND('Flight Plan'!J22=" ",AE21&lt;&gt;0),AE21,"0")</f>
        <v>0</v>
      </c>
      <c r="AH21" s="203" t="str">
        <f>IF(AND('Flight Plan'!J22=" ",AF21&lt;&gt;0),AF21,"0")</f>
        <v>0</v>
      </c>
      <c r="AI21" s="191"/>
      <c r="AJ21" s="192"/>
      <c r="AL21" s="193"/>
    </row>
    <row r="22" spans="1:38" ht="12.75">
      <c r="A22" s="208" t="str">
        <f t="shared" si="3"/>
        <v>N</v>
      </c>
      <c r="B22" s="190">
        <f t="shared" si="4"/>
        <v>0</v>
      </c>
      <c r="C22" s="190">
        <f t="shared" si="5"/>
      </c>
      <c r="D22" s="190">
        <f>'Flight Plan'!A35</f>
        <v>0</v>
      </c>
      <c r="E22" s="190" t="str">
        <f>IF('Flight Plan'!A35=0," ",VLOOKUP('Flight Plan'!A35,'Waypoint Database'!A2:D4003,4,FALSE))</f>
        <v> </v>
      </c>
      <c r="F22" s="190" t="str">
        <f>IF('Flight Plan'!A35&lt;&gt;0,IF(ISERROR('Calculation Page'!K22),"NOT IN DATABASE",E22),"NOTHING ENTERED")</f>
        <v>NOTHING ENTERED</v>
      </c>
      <c r="G22" s="214">
        <f t="shared" si="18"/>
      </c>
      <c r="H22" s="214">
        <f t="shared" si="6"/>
      </c>
      <c r="I22" s="214" t="str">
        <f>IF('Flight Plan'!A35=0," ",VLOOKUP('Flight Plan'!A35,'Waypoint Database'!A2:C4003,2,FALSE))</f>
        <v> </v>
      </c>
      <c r="J22" s="215" t="str">
        <f>IF('Flight Plan'!A35=0," ",VLOOKUP('Flight Plan'!A35,'Waypoint Database'!A2:C4003,3,FALSE))</f>
        <v> </v>
      </c>
      <c r="K22" s="214" t="e">
        <f t="shared" si="0"/>
        <v>#VALUE!</v>
      </c>
      <c r="L22" s="215" t="e">
        <f t="shared" si="1"/>
        <v>#VALUE!</v>
      </c>
      <c r="M22" s="214" t="e">
        <f t="shared" si="7"/>
        <v>#VALUE!</v>
      </c>
      <c r="N22" s="109" t="e">
        <f t="shared" si="8"/>
        <v>#VALUE!</v>
      </c>
      <c r="O22" s="109" t="e">
        <f t="shared" si="20"/>
        <v>#VALUE!</v>
      </c>
      <c r="P22" s="109" t="e">
        <f t="shared" si="10"/>
        <v>#VALUE!</v>
      </c>
      <c r="Q22" s="109" t="e">
        <f t="shared" si="11"/>
        <v>#VALUE!</v>
      </c>
      <c r="R22" s="109" t="e">
        <f t="shared" si="12"/>
        <v>#VALUE!</v>
      </c>
      <c r="S22" s="109" t="e">
        <f t="shared" si="13"/>
        <v>#VALUE!</v>
      </c>
      <c r="T22" s="215" t="str">
        <f t="shared" si="14"/>
        <v> </v>
      </c>
      <c r="U22" s="214" t="str">
        <f t="shared" si="15"/>
        <v> </v>
      </c>
      <c r="V22" s="241" t="str">
        <f>IF('Flight Plan'!D34=" ",IF('Flight Plan'!A35=0," ",'Flight Plan'!F57),IF('Flight Plan'!A35=0," ","  |  "))</f>
        <v> </v>
      </c>
      <c r="W22" s="109">
        <f t="shared" si="2"/>
      </c>
      <c r="X22" s="251" t="str">
        <f t="shared" si="19"/>
        <v> </v>
      </c>
      <c r="Y22" s="214" t="e">
        <f>IF(LEFT('Flight Plan'!F35,3)="VRB",'Flight Plan'!E35,LEFT('Flight Plan'!F35,3)-AVERAGE(W21,W22))</f>
        <v>#VALUE!</v>
      </c>
      <c r="Z22" s="109" t="e">
        <f>RIGHT('Flight Plan'!F35,LEN('Flight Plan'!F35)-FIND("/",'Flight Plan'!F35,1))</f>
        <v>#VALUE!</v>
      </c>
      <c r="AA22" s="215" t="e">
        <f>IF((Z22/'Flight Plan'!F57)*(SIN(RADIANS(Y22)-RADIANS(X22)))&gt;1,"ERROR",(Z22/'Flight Plan'!F57)*(SIN(RADIANS(Y22)-RADIANS(X22))))</f>
        <v>#VALUE!</v>
      </c>
      <c r="AB22" s="214" t="str">
        <f t="shared" si="16"/>
        <v> </v>
      </c>
      <c r="AC22" s="110" t="str">
        <f>IF(ISERR(K22)," ",IF(AND('Flight Plan'!A35&lt;&gt;0,'Flight Plan'!A34=0)," ",IF('Flight Plan'!F35=0,'Flight Plan'!F57,'Flight Plan'!F57-(Z22*COS(RADIANS(Y22-X22))))))</f>
        <v> </v>
      </c>
      <c r="AD22" s="203" t="str">
        <f t="shared" si="17"/>
        <v> </v>
      </c>
      <c r="AE22" s="220">
        <f>IF('Flight Plan'!I35=" ",IF(AND(AE21=AE20),0,AE21),AE21+'Flight Plan'!I35)</f>
        <v>0</v>
      </c>
      <c r="AF22" s="203">
        <f>IF('Flight Plan'!J35=" ",IF(AND(AF21=AF20),0,AF21),AF21+'Flight Plan'!J35+'Flight Plan'!K35)</f>
        <v>0</v>
      </c>
      <c r="AG22" s="220" t="str">
        <f>IF(AND('Flight Plan'!J23=" ",AE22&lt;&gt;0),AE22,"0")</f>
        <v>0</v>
      </c>
      <c r="AH22" s="203" t="str">
        <f>IF(AND('Flight Plan'!J23=" ",AF22&lt;&gt;0),AF22,"0")</f>
        <v>0</v>
      </c>
      <c r="AI22" s="191"/>
      <c r="AJ22" s="192"/>
      <c r="AL22" s="193"/>
    </row>
    <row r="23" spans="1:38" ht="12.75">
      <c r="A23" s="208" t="str">
        <f t="shared" si="3"/>
        <v>N</v>
      </c>
      <c r="B23" s="190">
        <f t="shared" si="4"/>
        <v>0</v>
      </c>
      <c r="C23" s="190">
        <f t="shared" si="5"/>
      </c>
      <c r="D23" s="190">
        <f>'Flight Plan'!A36</f>
        <v>0</v>
      </c>
      <c r="E23" s="190" t="str">
        <f>IF('Flight Plan'!A36=0," ",VLOOKUP('Flight Plan'!A36,'Waypoint Database'!A2:D4003,4,FALSE))</f>
        <v> </v>
      </c>
      <c r="F23" s="190" t="str">
        <f>IF('Flight Plan'!A36&lt;&gt;0,IF(ISERROR('Calculation Page'!K23),"NOT IN DATABASE",E23),"NOTHING ENTERED")</f>
        <v>NOTHING ENTERED</v>
      </c>
      <c r="G23" s="214">
        <f t="shared" si="18"/>
      </c>
      <c r="H23" s="214">
        <f t="shared" si="6"/>
      </c>
      <c r="I23" s="214" t="str">
        <f>IF('Flight Plan'!A36=0," ",VLOOKUP('Flight Plan'!A36,'Waypoint Database'!A2:C4003,2,FALSE))</f>
        <v> </v>
      </c>
      <c r="J23" s="215" t="str">
        <f>IF('Flight Plan'!A36=0," ",VLOOKUP('Flight Plan'!A36,'Waypoint Database'!A2:C4003,3,FALSE))</f>
        <v> </v>
      </c>
      <c r="K23" s="214" t="e">
        <f t="shared" si="0"/>
        <v>#VALUE!</v>
      </c>
      <c r="L23" s="215" t="e">
        <f t="shared" si="1"/>
        <v>#VALUE!</v>
      </c>
      <c r="M23" s="214" t="e">
        <f t="shared" si="7"/>
        <v>#VALUE!</v>
      </c>
      <c r="N23" s="109" t="e">
        <f t="shared" si="8"/>
        <v>#VALUE!</v>
      </c>
      <c r="O23" s="109" t="e">
        <f t="shared" si="20"/>
        <v>#VALUE!</v>
      </c>
      <c r="P23" s="109" t="e">
        <f t="shared" si="10"/>
        <v>#VALUE!</v>
      </c>
      <c r="Q23" s="109" t="e">
        <f t="shared" si="11"/>
        <v>#VALUE!</v>
      </c>
      <c r="R23" s="109" t="e">
        <f t="shared" si="12"/>
        <v>#VALUE!</v>
      </c>
      <c r="S23" s="109" t="e">
        <f t="shared" si="13"/>
        <v>#VALUE!</v>
      </c>
      <c r="T23" s="215" t="str">
        <f t="shared" si="14"/>
        <v> </v>
      </c>
      <c r="U23" s="214" t="str">
        <f t="shared" si="15"/>
        <v> </v>
      </c>
      <c r="V23" s="241" t="str">
        <f>IF('Flight Plan'!D35=" ",IF('Flight Plan'!A36=0," ",'Flight Plan'!F57),IF('Flight Plan'!A36=0," ","  |  "))</f>
        <v> </v>
      </c>
      <c r="W23" s="109">
        <f t="shared" si="2"/>
      </c>
      <c r="X23" s="251" t="str">
        <f t="shared" si="19"/>
        <v> </v>
      </c>
      <c r="Y23" s="214" t="e">
        <f>IF(LEFT('Flight Plan'!F36,3)="VRB",'Flight Plan'!E36,LEFT('Flight Plan'!F36,3)-AVERAGE(W22,W23))</f>
        <v>#VALUE!</v>
      </c>
      <c r="Z23" s="109" t="e">
        <f>RIGHT('Flight Plan'!F36,LEN('Flight Plan'!F36)-FIND("/",'Flight Plan'!F36,1))</f>
        <v>#VALUE!</v>
      </c>
      <c r="AA23" s="215" t="e">
        <f>IF((Z23/'Flight Plan'!F57)*(SIN(RADIANS(Y23)-RADIANS(X23)))&gt;1,"ERROR",(Z23/'Flight Plan'!F57)*(SIN(RADIANS(Y23)-RADIANS(X23))))</f>
        <v>#VALUE!</v>
      </c>
      <c r="AB23" s="214" t="str">
        <f t="shared" si="16"/>
        <v> </v>
      </c>
      <c r="AC23" s="110" t="str">
        <f>IF(ISERR(K23)," ",IF(AND('Flight Plan'!A36&lt;&gt;0,'Flight Plan'!A35=0)," ",IF('Flight Plan'!F36=0,'Flight Plan'!F57,'Flight Plan'!F57-(Z23*COS(RADIANS(Y23-X23))))))</f>
        <v> </v>
      </c>
      <c r="AD23" s="203" t="str">
        <f t="shared" si="17"/>
        <v> </v>
      </c>
      <c r="AE23" s="220">
        <f>IF('Flight Plan'!I36=" ",IF(AND(AE22=AE21),0,AE22),AE22+'Flight Plan'!I36)</f>
        <v>0</v>
      </c>
      <c r="AF23" s="203">
        <f>IF('Flight Plan'!J36=" ",IF(AND(AF22=AF21),0,AF22),AF22+'Flight Plan'!J36+'Flight Plan'!K36)</f>
        <v>0</v>
      </c>
      <c r="AG23" s="220" t="str">
        <f>IF(AND('Flight Plan'!J24=" ",AE23&lt;&gt;0),AE23,"0")</f>
        <v>0</v>
      </c>
      <c r="AH23" s="203" t="str">
        <f>IF(AND('Flight Plan'!J24=" ",AF23&lt;&gt;0),AF23,"0")</f>
        <v>0</v>
      </c>
      <c r="AI23" s="191"/>
      <c r="AJ23" s="192"/>
      <c r="AL23" s="193"/>
    </row>
    <row r="24" spans="1:38" ht="12.75">
      <c r="A24" s="208" t="str">
        <f t="shared" si="3"/>
        <v>N</v>
      </c>
      <c r="B24" s="190">
        <f t="shared" si="4"/>
        <v>0</v>
      </c>
      <c r="C24" s="190">
        <f t="shared" si="5"/>
      </c>
      <c r="D24" s="190">
        <f>'Flight Plan'!A37</f>
        <v>0</v>
      </c>
      <c r="E24" s="190" t="str">
        <f>IF('Flight Plan'!A37=0," ",VLOOKUP('Flight Plan'!A37,'Waypoint Database'!A2:D4003,4,FALSE))</f>
        <v> </v>
      </c>
      <c r="F24" s="190" t="str">
        <f>IF('Flight Plan'!A37&lt;&gt;0,IF(ISERROR('Calculation Page'!K24),"NOT IN DATABASE",E24),"NOTHING ENTERED")</f>
        <v>NOTHING ENTERED</v>
      </c>
      <c r="G24" s="214">
        <f t="shared" si="18"/>
      </c>
      <c r="H24" s="214">
        <f t="shared" si="6"/>
      </c>
      <c r="I24" s="214" t="str">
        <f>IF('Flight Plan'!A37=0," ",VLOOKUP('Flight Plan'!A37,'Waypoint Database'!A2:C4003,2,FALSE))</f>
        <v> </v>
      </c>
      <c r="J24" s="215" t="str">
        <f>IF('Flight Plan'!A37=0," ",VLOOKUP('Flight Plan'!A37,'Waypoint Database'!A2:C4003,3,FALSE))</f>
        <v> </v>
      </c>
      <c r="K24" s="214" t="e">
        <f t="shared" si="0"/>
        <v>#VALUE!</v>
      </c>
      <c r="L24" s="215" t="e">
        <f t="shared" si="1"/>
        <v>#VALUE!</v>
      </c>
      <c r="M24" s="214" t="e">
        <f t="shared" si="7"/>
        <v>#VALUE!</v>
      </c>
      <c r="N24" s="109" t="e">
        <f t="shared" si="8"/>
        <v>#VALUE!</v>
      </c>
      <c r="O24" s="109" t="e">
        <f t="shared" si="20"/>
        <v>#VALUE!</v>
      </c>
      <c r="P24" s="109" t="e">
        <f t="shared" si="10"/>
        <v>#VALUE!</v>
      </c>
      <c r="Q24" s="109" t="e">
        <f t="shared" si="11"/>
        <v>#VALUE!</v>
      </c>
      <c r="R24" s="109" t="e">
        <f t="shared" si="12"/>
        <v>#VALUE!</v>
      </c>
      <c r="S24" s="109" t="e">
        <f t="shared" si="13"/>
        <v>#VALUE!</v>
      </c>
      <c r="T24" s="215" t="str">
        <f t="shared" si="14"/>
        <v> </v>
      </c>
      <c r="U24" s="214" t="str">
        <f t="shared" si="15"/>
        <v> </v>
      </c>
      <c r="V24" s="241" t="str">
        <f>IF('Flight Plan'!D36=" ",IF('Flight Plan'!A37=0," ",'Flight Plan'!F57),IF('Flight Plan'!A37=0," ","  |  "))</f>
        <v> </v>
      </c>
      <c r="W24" s="109">
        <f t="shared" si="2"/>
      </c>
      <c r="X24" s="251" t="str">
        <f t="shared" si="19"/>
        <v> </v>
      </c>
      <c r="Y24" s="214" t="e">
        <f>IF(LEFT('Flight Plan'!F37,3)="VRB",'Flight Plan'!E37,LEFT('Flight Plan'!F37,3)-AVERAGE(W23,W24))</f>
        <v>#VALUE!</v>
      </c>
      <c r="Z24" s="109" t="e">
        <f>RIGHT('Flight Plan'!F37,LEN('Flight Plan'!F37)-FIND("/",'Flight Plan'!F37,1))</f>
        <v>#VALUE!</v>
      </c>
      <c r="AA24" s="215" t="e">
        <f>IF((Z24/'Flight Plan'!F57)*(SIN(RADIANS(Y24)-RADIANS(X24)))&gt;1,"ERROR",(Z24/'Flight Plan'!F57)*(SIN(RADIANS(Y24)-RADIANS(X24))))</f>
        <v>#VALUE!</v>
      </c>
      <c r="AB24" s="214" t="str">
        <f t="shared" si="16"/>
        <v> </v>
      </c>
      <c r="AC24" s="110" t="str">
        <f>IF(ISERR(K24)," ",IF(AND('Flight Plan'!A37&lt;&gt;0,'Flight Plan'!A36=0)," ",IF('Flight Plan'!F37=0,'Flight Plan'!F57,'Flight Plan'!F57-(Z24*COS(RADIANS(Y24-X24))))))</f>
        <v> </v>
      </c>
      <c r="AD24" s="203" t="str">
        <f t="shared" si="17"/>
        <v> </v>
      </c>
      <c r="AE24" s="220">
        <f>IF('Flight Plan'!I37=" ",IF(AND(AE23=AE22),0,AE23),AE23+'Flight Plan'!I37)</f>
        <v>0</v>
      </c>
      <c r="AF24" s="203">
        <f>IF('Flight Plan'!J37=" ",IF(AND(AF23=AF22),0,AF23),AF23+'Flight Plan'!J37+'Flight Plan'!K37)</f>
        <v>0</v>
      </c>
      <c r="AG24" s="220" t="str">
        <f>IF(AND('Flight Plan'!J25=" ",AE24&lt;&gt;0),AE24,"0")</f>
        <v>0</v>
      </c>
      <c r="AH24" s="203" t="str">
        <f>IF(AND('Flight Plan'!J25=" ",AF24&lt;&gt;0),AF24,"0")</f>
        <v>0</v>
      </c>
      <c r="AI24" s="191"/>
      <c r="AJ24" s="192"/>
      <c r="AL24" s="193"/>
    </row>
    <row r="25" spans="1:38" ht="12.75">
      <c r="A25" s="208" t="str">
        <f t="shared" si="3"/>
        <v>N</v>
      </c>
      <c r="B25" s="190">
        <f t="shared" si="4"/>
        <v>0</v>
      </c>
      <c r="C25" s="190">
        <f t="shared" si="5"/>
      </c>
      <c r="D25" s="190">
        <f>'Flight Plan'!A38</f>
        <v>0</v>
      </c>
      <c r="E25" s="190" t="str">
        <f>IF('Flight Plan'!A38=0," ",VLOOKUP('Flight Plan'!A38,'Waypoint Database'!A2:D4003,4,FALSE))</f>
        <v> </v>
      </c>
      <c r="F25" s="190" t="str">
        <f>IF('Flight Plan'!A38&lt;&gt;0,IF(ISERROR('Calculation Page'!K25),"NOT IN DATABASE",E25),"NOTHING ENTERED")</f>
        <v>NOTHING ENTERED</v>
      </c>
      <c r="G25" s="214">
        <f t="shared" si="18"/>
      </c>
      <c r="H25" s="214">
        <f t="shared" si="6"/>
      </c>
      <c r="I25" s="214" t="str">
        <f>IF('Flight Plan'!A38=0," ",VLOOKUP('Flight Plan'!A38,'Waypoint Database'!A2:C4003,2,FALSE))</f>
        <v> </v>
      </c>
      <c r="J25" s="215" t="str">
        <f>IF('Flight Plan'!A38=0," ",VLOOKUP('Flight Plan'!A38,'Waypoint Database'!A2:C4003,3,FALSE))</f>
        <v> </v>
      </c>
      <c r="K25" s="214" t="e">
        <f t="shared" si="0"/>
        <v>#VALUE!</v>
      </c>
      <c r="L25" s="215" t="e">
        <f t="shared" si="1"/>
        <v>#VALUE!</v>
      </c>
      <c r="M25" s="214" t="e">
        <f t="shared" si="7"/>
        <v>#VALUE!</v>
      </c>
      <c r="N25" s="109" t="e">
        <f t="shared" si="8"/>
        <v>#VALUE!</v>
      </c>
      <c r="O25" s="109" t="e">
        <f t="shared" si="20"/>
        <v>#VALUE!</v>
      </c>
      <c r="P25" s="109" t="e">
        <f t="shared" si="10"/>
        <v>#VALUE!</v>
      </c>
      <c r="Q25" s="109" t="e">
        <f t="shared" si="11"/>
        <v>#VALUE!</v>
      </c>
      <c r="R25" s="109" t="e">
        <f t="shared" si="12"/>
        <v>#VALUE!</v>
      </c>
      <c r="S25" s="109" t="e">
        <f t="shared" si="13"/>
        <v>#VALUE!</v>
      </c>
      <c r="T25" s="215" t="str">
        <f t="shared" si="14"/>
        <v> </v>
      </c>
      <c r="U25" s="214" t="str">
        <f t="shared" si="15"/>
        <v> </v>
      </c>
      <c r="V25" s="241" t="str">
        <f>IF('Flight Plan'!D37=" ",IF('Flight Plan'!A38=0," ",'Flight Plan'!F57),IF('Flight Plan'!A38=0," ","  |  "))</f>
        <v> </v>
      </c>
      <c r="W25" s="109">
        <f t="shared" si="2"/>
      </c>
      <c r="X25" s="251" t="str">
        <f t="shared" si="19"/>
        <v> </v>
      </c>
      <c r="Y25" s="214" t="e">
        <f>IF(LEFT('Flight Plan'!F38,3)="VRB",'Flight Plan'!E38,LEFT('Flight Plan'!F38,3)-AVERAGE(W24,W25))</f>
        <v>#VALUE!</v>
      </c>
      <c r="Z25" s="109" t="e">
        <f>RIGHT('Flight Plan'!F38,LEN('Flight Plan'!F38)-FIND("/",'Flight Plan'!F38,1))</f>
        <v>#VALUE!</v>
      </c>
      <c r="AA25" s="215" t="e">
        <f>IF((Z25/'Flight Plan'!F57)*(SIN(RADIANS(Y25)-RADIANS(X25)))&gt;1,"ERROR",(Z25/'Flight Plan'!F57)*(SIN(RADIANS(Y25)-RADIANS(X25))))</f>
        <v>#VALUE!</v>
      </c>
      <c r="AB25" s="214" t="str">
        <f t="shared" si="16"/>
        <v> </v>
      </c>
      <c r="AC25" s="110" t="str">
        <f>IF(ISERR(K25)," ",IF(AND('Flight Plan'!A38&lt;&gt;0,'Flight Plan'!A37=0)," ",IF('Flight Plan'!F38=0,'Flight Plan'!F57,'Flight Plan'!F57-(Z25*COS(RADIANS(Y25-X25))))))</f>
        <v> </v>
      </c>
      <c r="AD25" s="203" t="str">
        <f t="shared" si="17"/>
        <v> </v>
      </c>
      <c r="AE25" s="220">
        <f>IF('Flight Plan'!I38=" ",IF(AND(AE24=AE23),0,AE24),AE24+'Flight Plan'!I38)</f>
        <v>0</v>
      </c>
      <c r="AF25" s="203">
        <f>IF('Flight Plan'!J38=" ",IF(AND(AF24=AF23),0,AF24),AF24+'Flight Plan'!J38+'Flight Plan'!K38)</f>
        <v>0</v>
      </c>
      <c r="AG25" s="220" t="str">
        <f>IF(AND('Flight Plan'!J26=" ",AE25&lt;&gt;0),AE25,"0")</f>
        <v>0</v>
      </c>
      <c r="AH25" s="203" t="str">
        <f>IF(AND('Flight Plan'!J26=" ",AF25&lt;&gt;0),AF25,"0")</f>
        <v>0</v>
      </c>
      <c r="AI25" s="191"/>
      <c r="AJ25" s="192"/>
      <c r="AL25" s="193"/>
    </row>
    <row r="26" spans="1:38" ht="12.75">
      <c r="A26" s="208" t="str">
        <f t="shared" si="3"/>
        <v>N</v>
      </c>
      <c r="B26" s="190">
        <f t="shared" si="4"/>
        <v>0</v>
      </c>
      <c r="C26" s="190">
        <f t="shared" si="5"/>
      </c>
      <c r="D26" s="190">
        <f>'Flight Plan'!A39</f>
        <v>0</v>
      </c>
      <c r="E26" s="190" t="str">
        <f>IF('Flight Plan'!A39=0," ",VLOOKUP('Flight Plan'!A39,'Waypoint Database'!A2:D4003,4,FALSE))</f>
        <v> </v>
      </c>
      <c r="F26" s="190" t="str">
        <f>IF('Flight Plan'!A39&lt;&gt;0,IF(ISERROR('Calculation Page'!K26),"NOT IN DATABASE",E26),"NOTHING ENTERED")</f>
        <v>NOTHING ENTERED</v>
      </c>
      <c r="G26" s="214">
        <f t="shared" si="18"/>
      </c>
      <c r="H26" s="214">
        <f t="shared" si="6"/>
      </c>
      <c r="I26" s="214" t="str">
        <f>IF('Flight Plan'!A39=0," ",VLOOKUP('Flight Plan'!A39,'Waypoint Database'!A2:C4003,2,FALSE))</f>
        <v> </v>
      </c>
      <c r="J26" s="215" t="str">
        <f>IF('Flight Plan'!A39=0," ",VLOOKUP('Flight Plan'!A39,'Waypoint Database'!A2:C4003,3,FALSE))</f>
        <v> </v>
      </c>
      <c r="K26" s="214" t="e">
        <f t="shared" si="0"/>
        <v>#VALUE!</v>
      </c>
      <c r="L26" s="215" t="e">
        <f t="shared" si="1"/>
        <v>#VALUE!</v>
      </c>
      <c r="M26" s="214" t="e">
        <f t="shared" si="7"/>
        <v>#VALUE!</v>
      </c>
      <c r="N26" s="109" t="e">
        <f t="shared" si="8"/>
        <v>#VALUE!</v>
      </c>
      <c r="O26" s="109" t="e">
        <f t="shared" si="20"/>
        <v>#VALUE!</v>
      </c>
      <c r="P26" s="109" t="e">
        <f t="shared" si="10"/>
        <v>#VALUE!</v>
      </c>
      <c r="Q26" s="109" t="e">
        <f t="shared" si="11"/>
        <v>#VALUE!</v>
      </c>
      <c r="R26" s="109" t="e">
        <f t="shared" si="12"/>
        <v>#VALUE!</v>
      </c>
      <c r="S26" s="109" t="e">
        <f t="shared" si="13"/>
        <v>#VALUE!</v>
      </c>
      <c r="T26" s="215" t="str">
        <f t="shared" si="14"/>
        <v> </v>
      </c>
      <c r="U26" s="214" t="str">
        <f t="shared" si="15"/>
        <v> </v>
      </c>
      <c r="V26" s="241" t="str">
        <f>IF('Flight Plan'!D38=" ",IF('Flight Plan'!A39=0," ",'Flight Plan'!F57),IF('Flight Plan'!A39=0," ","  |  "))</f>
        <v> </v>
      </c>
      <c r="W26" s="109">
        <f t="shared" si="2"/>
      </c>
      <c r="X26" s="251" t="str">
        <f t="shared" si="19"/>
        <v> </v>
      </c>
      <c r="Y26" s="214" t="e">
        <f>IF(LEFT('Flight Plan'!F39,3)="VRB",'Flight Plan'!E39,LEFT('Flight Plan'!F39,3)-AVERAGE(W25,W26))</f>
        <v>#VALUE!</v>
      </c>
      <c r="Z26" s="109" t="e">
        <f>RIGHT('Flight Plan'!F39,LEN('Flight Plan'!F39)-FIND("/",'Flight Plan'!F39,1))</f>
        <v>#VALUE!</v>
      </c>
      <c r="AA26" s="215" t="e">
        <f>IF((Z26/'Flight Plan'!F57)*(SIN(RADIANS(Y26)-RADIANS(X26)))&gt;1,"ERROR",(Z26/'Flight Plan'!F57)*(SIN(RADIANS(Y26)-RADIANS(X26))))</f>
        <v>#VALUE!</v>
      </c>
      <c r="AB26" s="214" t="str">
        <f t="shared" si="16"/>
        <v> </v>
      </c>
      <c r="AC26" s="110" t="str">
        <f>IF(ISERR(K26)," ",IF(AND('Flight Plan'!A39&lt;&gt;0,'Flight Plan'!A38=0)," ",IF('Flight Plan'!F39=0,'Flight Plan'!F57,'Flight Plan'!F57-(Z26*COS(RADIANS(Y26-X26))))))</f>
        <v> </v>
      </c>
      <c r="AD26" s="203" t="str">
        <f t="shared" si="17"/>
        <v> </v>
      </c>
      <c r="AE26" s="220">
        <f>IF('Flight Plan'!I39=" ",IF(AND(AE25=AE24),0,AE25),AE25+'Flight Plan'!I39)</f>
        <v>0</v>
      </c>
      <c r="AF26" s="203">
        <f>IF('Flight Plan'!J39=" ",IF(AND(AF25=AF24),0,AF25),AF25+'Flight Plan'!J39+'Flight Plan'!K39)</f>
        <v>0</v>
      </c>
      <c r="AG26" s="220" t="str">
        <f>IF(AND('Flight Plan'!J27=" ",AE26&lt;&gt;0),AE26,"0")</f>
        <v>0</v>
      </c>
      <c r="AH26" s="203" t="str">
        <f>IF(AND('Flight Plan'!J27=" ",AF26&lt;&gt;0),AF26,"0")</f>
        <v>0</v>
      </c>
      <c r="AI26" s="191"/>
      <c r="AJ26" s="192"/>
      <c r="AL26" s="193"/>
    </row>
    <row r="27" spans="1:38" ht="13.5" thickBot="1">
      <c r="A27" s="209" t="str">
        <f t="shared" si="3"/>
        <v>N</v>
      </c>
      <c r="B27" s="211">
        <f t="shared" si="4"/>
        <v>0</v>
      </c>
      <c r="C27" s="211">
        <f t="shared" si="5"/>
      </c>
      <c r="D27" s="211">
        <f>'Flight Plan'!A40</f>
        <v>0</v>
      </c>
      <c r="E27" s="211" t="str">
        <f>IF('Flight Plan'!A40=0," ",VLOOKUP('Flight Plan'!A40,'Waypoint Database'!A2:D4003,4,FALSE))</f>
        <v> </v>
      </c>
      <c r="F27" s="211" t="str">
        <f>IF('Flight Plan'!A40&lt;&gt;0,IF(ISERROR('Calculation Page'!K27),"NOT IN DATABASE",E27),"NOTHING ENTERED")</f>
        <v>NOTHING ENTERED</v>
      </c>
      <c r="G27" s="216">
        <f t="shared" si="18"/>
      </c>
      <c r="H27" s="211">
        <f t="shared" si="6"/>
      </c>
      <c r="I27" s="216" t="str">
        <f>IF('Flight Plan'!A40=0," ",VLOOKUP('Flight Plan'!A40,'Waypoint Database'!A2:C4003,2,FALSE))</f>
        <v> </v>
      </c>
      <c r="J27" s="217" t="str">
        <f>IF('Flight Plan'!A40=0," ",VLOOKUP('Flight Plan'!A40,'Waypoint Database'!A2:C4003,3,FALSE))</f>
        <v> </v>
      </c>
      <c r="K27" s="216" t="e">
        <f t="shared" si="0"/>
        <v>#VALUE!</v>
      </c>
      <c r="L27" s="217" t="e">
        <f t="shared" si="1"/>
        <v>#VALUE!</v>
      </c>
      <c r="M27" s="216" t="e">
        <f t="shared" si="7"/>
        <v>#VALUE!</v>
      </c>
      <c r="N27" s="204" t="e">
        <f t="shared" si="8"/>
        <v>#VALUE!</v>
      </c>
      <c r="O27" s="204" t="e">
        <f t="shared" si="20"/>
        <v>#VALUE!</v>
      </c>
      <c r="P27" s="204" t="e">
        <f t="shared" si="10"/>
        <v>#VALUE!</v>
      </c>
      <c r="Q27" s="204" t="e">
        <f t="shared" si="11"/>
        <v>#VALUE!</v>
      </c>
      <c r="R27" s="204" t="e">
        <f t="shared" si="12"/>
        <v>#VALUE!</v>
      </c>
      <c r="S27" s="204" t="e">
        <f t="shared" si="13"/>
        <v>#VALUE!</v>
      </c>
      <c r="T27" s="217" t="str">
        <f t="shared" si="14"/>
        <v> </v>
      </c>
      <c r="U27" s="216" t="str">
        <f>IF(ISERROR(K27)," ",IF(ISERROR(K26)," ",IF(AND(#REF!&gt;=0,#REF!&lt;=179),"ODD","EVEN")))</f>
        <v> </v>
      </c>
      <c r="V27" s="240" t="str">
        <f>IF('Flight Plan'!D39=" ",IF('Flight Plan'!A40=0," ",'Flight Plan'!F57),IF('Flight Plan'!A40=0," ","  |  "))</f>
        <v> </v>
      </c>
      <c r="W27" s="204">
        <f t="shared" si="2"/>
      </c>
      <c r="X27" s="252" t="str">
        <f t="shared" si="19"/>
        <v> </v>
      </c>
      <c r="Y27" s="216" t="e">
        <f>IF(LEFT('Flight Plan'!F40,3)="VRB",'Flight Plan'!E40,LEFT('Flight Plan'!F40,3)-AVERAGE(W26,W27))</f>
        <v>#VALUE!</v>
      </c>
      <c r="Z27" s="204" t="e">
        <f>RIGHT('Flight Plan'!F40,LEN('Flight Plan'!F40)-FIND("/",'Flight Plan'!F40,1))</f>
        <v>#VALUE!</v>
      </c>
      <c r="AA27" s="217" t="e">
        <f>IF((Z27/'Flight Plan'!F57)*(SIN(RADIANS(Y27)-RADIANS(X27)))&gt;1,"ERROR",(Z27/'Flight Plan'!F57)*(SIN(RADIANS(Y27)-RADIANS(X27))))</f>
        <v>#VALUE!</v>
      </c>
      <c r="AB27" s="216" t="str">
        <f>IF(ISERR(K27)," ",IF(ISERR(AA27),X27,MOD((DEGREES(RADIANS(X27)+(ASIN(AA27)))),360)))</f>
        <v> </v>
      </c>
      <c r="AC27" s="205" t="str">
        <f>IF(ISERR(K27)," ",IF(AND('Flight Plan'!A40&lt;&gt;0,'Flight Plan'!A39=0)," ",IF('Flight Plan'!F40=0,'Flight Plan'!F57,'Flight Plan'!F57-(Z27*COS(RADIANS(Y27-#REF!))))))</f>
        <v> </v>
      </c>
      <c r="AD27" s="206" t="str">
        <f t="shared" si="17"/>
        <v> </v>
      </c>
      <c r="AE27" s="221">
        <f>IF('Flight Plan'!I40=" ",IF(AND(AE26=AE25),0,AE26),AE26+'Flight Plan'!I40)</f>
        <v>0</v>
      </c>
      <c r="AF27" s="206">
        <f>IF('Flight Plan'!J40=" ",IF(AND(AF26=AF25),0,AF26),AF26+'Flight Plan'!J40+'Flight Plan'!K40)</f>
        <v>0</v>
      </c>
      <c r="AG27" s="221" t="str">
        <f>IF(AND('Flight Plan'!J28=" ",AE27&lt;&gt;0),AE27,"0")</f>
        <v>0</v>
      </c>
      <c r="AH27" s="206" t="str">
        <f>IF(AND('Flight Plan'!J28=" ",AF27&lt;&gt;0),AF27,"0")</f>
        <v>0</v>
      </c>
      <c r="AI27" s="191"/>
      <c r="AJ27" s="192"/>
      <c r="AL27" s="193"/>
    </row>
    <row r="28" ht="12.75">
      <c r="AJ28" s="185"/>
    </row>
    <row r="29" spans="33:44" ht="13.5" thickBot="1">
      <c r="AG29" s="194"/>
      <c r="AH29" s="195"/>
      <c r="AI29" s="195"/>
      <c r="AJ29" s="195"/>
      <c r="AK29" s="195"/>
      <c r="AL29" s="195"/>
      <c r="AM29" s="195"/>
      <c r="AN29" s="195"/>
      <c r="AO29" s="195"/>
      <c r="AP29" s="195"/>
      <c r="AQ29" s="441"/>
      <c r="AR29" s="441"/>
    </row>
    <row r="30" spans="2:45" s="185" customFormat="1" ht="12" thickBot="1">
      <c r="B30" s="186" t="s">
        <v>4423</v>
      </c>
      <c r="E30" s="196" t="s">
        <v>3140</v>
      </c>
      <c r="F30" s="440" t="s">
        <v>3141</v>
      </c>
      <c r="G30" s="440"/>
      <c r="H30" s="440"/>
      <c r="I30" s="196" t="s">
        <v>6370</v>
      </c>
      <c r="J30" s="196" t="s">
        <v>4337</v>
      </c>
      <c r="K30" s="196" t="s">
        <v>3142</v>
      </c>
      <c r="L30" s="196" t="s">
        <v>3143</v>
      </c>
      <c r="M30" s="196" t="s">
        <v>6361</v>
      </c>
      <c r="N30" s="196" t="s">
        <v>6362</v>
      </c>
      <c r="O30" s="196" t="s">
        <v>6363</v>
      </c>
      <c r="P30" s="196" t="s">
        <v>6364</v>
      </c>
      <c r="Q30" s="196" t="s">
        <v>6365</v>
      </c>
      <c r="R30" s="196" t="s">
        <v>6130</v>
      </c>
      <c r="S30" s="196" t="s">
        <v>6365</v>
      </c>
      <c r="T30" s="196" t="s">
        <v>6130</v>
      </c>
      <c r="U30" s="196" t="s">
        <v>6125</v>
      </c>
      <c r="V30" s="196" t="s">
        <v>6126</v>
      </c>
      <c r="W30" s="196" t="s">
        <v>6837</v>
      </c>
      <c r="X30" s="196" t="s">
        <v>3144</v>
      </c>
      <c r="Y30" s="196" t="s">
        <v>3145</v>
      </c>
      <c r="Z30" s="196" t="s">
        <v>6838</v>
      </c>
      <c r="AA30" s="196" t="s">
        <v>3146</v>
      </c>
      <c r="AB30" s="196" t="s">
        <v>6128</v>
      </c>
      <c r="AC30" s="196" t="s">
        <v>6129</v>
      </c>
      <c r="AD30" s="196" t="s">
        <v>6131</v>
      </c>
      <c r="AE30" s="440" t="s">
        <v>4085</v>
      </c>
      <c r="AF30" s="440"/>
      <c r="AH30" s="184"/>
      <c r="AI30" s="184"/>
      <c r="AJ30" s="184"/>
      <c r="AK30" s="184"/>
      <c r="AL30" s="121"/>
      <c r="AM30" s="121"/>
      <c r="AN30" s="184"/>
      <c r="AO30" s="184"/>
      <c r="AP30" s="184"/>
      <c r="AQ30" s="184"/>
      <c r="AR30" s="184"/>
      <c r="AS30" s="184"/>
    </row>
    <row r="31" spans="1:47" ht="12.75">
      <c r="A31" s="234" t="s">
        <v>4921</v>
      </c>
      <c r="B31" s="234"/>
      <c r="C31" s="117"/>
      <c r="D31" s="449" t="s">
        <v>4925</v>
      </c>
      <c r="E31" s="210" t="str">
        <f>IF(COUNTIF(C3:AH27,"=T1")=0," ",VLOOKUP("T1",C3:AH27,2,FALSE))</f>
        <v> </v>
      </c>
      <c r="F31" s="89"/>
      <c r="G31" s="89"/>
      <c r="H31" s="89"/>
      <c r="I31" s="231" t="e">
        <f>VLOOKUP(A31,C3:AH27,5,FALSE)</f>
        <v>#N/A</v>
      </c>
      <c r="J31" s="201" t="e">
        <f>VLOOKUP(A31,C3:AH27,6,FALSE)</f>
        <v>#N/A</v>
      </c>
      <c r="K31" s="201" t="e">
        <f>VLOOKUP(A31,C3:AH27,9,FALSE)</f>
        <v>#N/A</v>
      </c>
      <c r="L31" s="201" t="e">
        <f>VLOOKUP(A31,C3:AH27,10,FALSE)</f>
        <v>#N/A</v>
      </c>
      <c r="M31" s="201"/>
      <c r="N31" s="201"/>
      <c r="O31" s="201"/>
      <c r="P31" s="201"/>
      <c r="Q31" s="201"/>
      <c r="R31" s="201"/>
      <c r="S31" s="201"/>
      <c r="T31" s="201"/>
      <c r="U31" s="201"/>
      <c r="V31" s="201" t="str">
        <f>IF(E31=0," ",'Flight Plan'!F57)</f>
        <v> </v>
      </c>
      <c r="W31" s="201" t="e">
        <f>VLOOKUP(A31,C3:AH27,21,FALSE)</f>
        <v>#N/A</v>
      </c>
      <c r="X31" s="201"/>
      <c r="Y31" s="201"/>
      <c r="Z31" s="201"/>
      <c r="AA31" s="201"/>
      <c r="AB31" s="239"/>
      <c r="AC31" s="244"/>
      <c r="AD31" s="242"/>
      <c r="AE31" s="212"/>
      <c r="AF31" s="213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</row>
    <row r="32" spans="1:47" ht="12.75">
      <c r="A32" s="235" t="s">
        <v>4929</v>
      </c>
      <c r="B32" s="235"/>
      <c r="C32" s="118"/>
      <c r="D32" s="450"/>
      <c r="E32" s="190" t="str">
        <f>IF(COUNTIF(C3:AH27,"=L1")=0," ",VLOOKUP("L1",C3:AH27,2,FALSE))</f>
        <v> </v>
      </c>
      <c r="F32" s="90"/>
      <c r="G32" s="90"/>
      <c r="H32" s="90"/>
      <c r="I32" s="232" t="e">
        <f>VLOOKUP(A32,C3:AH27,5,FALSE)</f>
        <v>#N/A</v>
      </c>
      <c r="J32" s="109" t="e">
        <f>VLOOKUP(A32,C3:AH27,6,FALSE)</f>
        <v>#N/A</v>
      </c>
      <c r="K32" s="109" t="e">
        <f>VLOOKUP(A32,C3:AH27,9,FALSE)</f>
        <v>#N/A</v>
      </c>
      <c r="L32" s="109" t="e">
        <f>VLOOKUP(A32,C3:AH27,10,FALSE)</f>
        <v>#N/A</v>
      </c>
      <c r="M32" s="109" t="e">
        <f>MOD(L32-L31,(2*PI()))</f>
        <v>#N/A</v>
      </c>
      <c r="N32" s="109" t="e">
        <f>MOD(L31-L32,(2*PI()))</f>
        <v>#N/A</v>
      </c>
      <c r="O32" s="109" t="e">
        <f>IF(K31=K32,LOG((TAN(((K32+0.0001)/2)+(PI()/4))/(TAN((K31/2)+(PI()/4)))),2.7182818),LOG((TAN((K32/2)+(PI()/4))/(TAN((K31/2)+(PI()/4)))),2.7182818))</f>
        <v>#N/A</v>
      </c>
      <c r="P32" s="109" t="e">
        <f>IF(ABS(K32-K31)&lt;SQRT(0.00000000015),COS(K31),(K32-K31)/O32)</f>
        <v>#N/A</v>
      </c>
      <c r="Q32" s="109" t="e">
        <f>IF(M32&lt;N32,MOD(ATAN(-M32/O32),2*PI()),MOD(ATAN((N32/O32)),(2*PI())))</f>
        <v>#N/A</v>
      </c>
      <c r="R32" s="109" t="e">
        <f>IF(M32&lt;N32,SQRT(POWER(P32,2)*POWER(M32,2)+POWER((K32-K31),2)),SQRT(POWER(P32,2)*POWER(N32,2)+POWER((K32-K31),2)))</f>
        <v>#N/A</v>
      </c>
      <c r="S32" s="109" t="e">
        <f>IF(AND(I31&lt;0,I32&lt;0,I32&lt;I31),IF(DEGREES(Q32)&lt;180,DEGREES(Q32)+180,DEGREES(Q32)-180),DEGREES(Q32))</f>
        <v>#N/A</v>
      </c>
      <c r="T32" s="109" t="e">
        <f>IF(ISERR(DEGREES(R32)*60)," ",DEGREES(R32)*60)</f>
        <v>#N/A</v>
      </c>
      <c r="U32" s="109" t="str">
        <f>IF(ISERROR(K32)," ",IF(ISERROR(K31)," ",IF(AND(X32&gt;=0,X32&lt;=179),"ODD","EVEN")))</f>
        <v> </v>
      </c>
      <c r="V32" s="109" t="str">
        <f>IF(E32=0," ",'Flight Plan'!F57)</f>
        <v> </v>
      </c>
      <c r="W32" s="109" t="e">
        <f>VLOOKUP(A32,C3:AH27,21,FALSE)</f>
        <v>#N/A</v>
      </c>
      <c r="X32" s="109" t="str">
        <f>IF(ISERROR(S32)," ",MOD(S32+(AVERAGE(W32,W31)),360))</f>
        <v> </v>
      </c>
      <c r="Y32" s="109" t="e">
        <f>VLOOKUP(A32,C3:AH27,23,FALSE)</f>
        <v>#N/A</v>
      </c>
      <c r="Z32" s="109" t="e">
        <f>VLOOKUP(A32,C3:AH27,24,FALSE)</f>
        <v>#N/A</v>
      </c>
      <c r="AA32" s="109" t="e">
        <f>IF((Z32/'Flight Plan'!F57)*(SIN(RADIANS(Y32)-RADIANS(X32)))&gt;1,"ERROR",(Z32/'Flight Plan'!F57)*(SIN(RADIANS(Y32)-RADIANS(X32))))</f>
        <v>#N/A</v>
      </c>
      <c r="AB32" s="241" t="e">
        <f aca="true" t="shared" si="21" ref="AB32:AB38">IF(ISERR(K32)," ",IF(ISERR(AA32),X32,MOD((DEGREES(RADIANS(X32)+(ASIN(AA32)))),360)))</f>
        <v>#VALUE!</v>
      </c>
      <c r="AC32" s="245" t="e">
        <f>IF(ISERR(Y32),'Flight Plan'!F57,'Flight Plan'!F57-(Z32*COS(RADIANS(Y32-X32))))</f>
        <v>#VALUE!</v>
      </c>
      <c r="AD32" s="112" t="str">
        <f>IF(ISERROR(K32)," ",IF(ISERROR(K31)," ",(T32/AC32)*60))</f>
        <v> </v>
      </c>
      <c r="AE32" s="214" t="e">
        <f>VLOOKUP(A32,C3:AH27,27,FALSE)</f>
        <v>#N/A</v>
      </c>
      <c r="AF32" s="215" t="e">
        <f>VLOOKUP(A32,C3:AH27,30,FALSE)</f>
        <v>#N/A</v>
      </c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</row>
    <row r="33" spans="1:47" ht="12.75">
      <c r="A33" s="235" t="s">
        <v>4922</v>
      </c>
      <c r="B33" s="237">
        <f>'Flight Plan'!E56</f>
        <v>0</v>
      </c>
      <c r="C33" s="118"/>
      <c r="D33" s="450" t="s">
        <v>4926</v>
      </c>
      <c r="E33" s="190" t="str">
        <f>IF(COUNTIF(C3:AH27,"=T2")=0," ",VLOOKUP("T2",C3:AH27,2,FALSE))</f>
        <v> </v>
      </c>
      <c r="F33" s="90"/>
      <c r="G33" s="90"/>
      <c r="H33" s="90"/>
      <c r="I33" s="232" t="e">
        <f>VLOOKUP(A33,C3:AH27,5,FALSE)</f>
        <v>#N/A</v>
      </c>
      <c r="J33" s="109" t="e">
        <f>VLOOKUP(A33,C3:AH27,6,FALSE)</f>
        <v>#N/A</v>
      </c>
      <c r="K33" s="109" t="e">
        <f>VLOOKUP(A33,C3:AH27,9,FALSE)</f>
        <v>#N/A</v>
      </c>
      <c r="L33" s="109" t="e">
        <f>VLOOKUP(A33,C3:AH27,10,FALSE)</f>
        <v>#N/A</v>
      </c>
      <c r="M33" s="109"/>
      <c r="N33" s="109"/>
      <c r="O33" s="109"/>
      <c r="P33" s="109"/>
      <c r="Q33" s="109"/>
      <c r="R33" s="109"/>
      <c r="S33" s="109"/>
      <c r="T33" s="109"/>
      <c r="U33" s="109"/>
      <c r="V33" s="109" t="str">
        <f>IF(E33=0," ",'Flight Plan'!F57)</f>
        <v> </v>
      </c>
      <c r="W33" s="109" t="e">
        <f>VLOOKUP(A33,C3:AH27,21,FALSE)</f>
        <v>#N/A</v>
      </c>
      <c r="X33" s="109" t="e">
        <f aca="true" t="shared" si="22" ref="X33:X38">IF(ISERROR(S33)," ",MOD(S33+(AVERAGE(W33,W32)),360))</f>
        <v>#N/A</v>
      </c>
      <c r="Y33" s="109"/>
      <c r="Z33" s="109"/>
      <c r="AA33" s="109"/>
      <c r="AB33" s="241"/>
      <c r="AC33" s="245"/>
      <c r="AD33" s="112"/>
      <c r="AE33" s="214"/>
      <c r="AF33" s="21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</row>
    <row r="34" spans="1:47" ht="12.75">
      <c r="A34" s="235" t="s">
        <v>4930</v>
      </c>
      <c r="B34" s="235"/>
      <c r="C34" s="118"/>
      <c r="D34" s="450"/>
      <c r="E34" s="190" t="str">
        <f>IF(COUNTIF(C3:AH27,"=L2")=0," ",VLOOKUP("L2",C3:AH27,2,FALSE))</f>
        <v> </v>
      </c>
      <c r="F34" s="90"/>
      <c r="G34" s="90"/>
      <c r="H34" s="90"/>
      <c r="I34" s="232" t="e">
        <f>VLOOKUP(A34,C3:AH27,5,FALSE)</f>
        <v>#N/A</v>
      </c>
      <c r="J34" s="109" t="e">
        <f>VLOOKUP(A34,C3:AH27,6,FALSE)</f>
        <v>#N/A</v>
      </c>
      <c r="K34" s="109" t="e">
        <f>VLOOKUP(A34,C3:AH27,9,FALSE)</f>
        <v>#N/A</v>
      </c>
      <c r="L34" s="109" t="e">
        <f>VLOOKUP(A34,C3:AH27,10,FALSE)</f>
        <v>#N/A</v>
      </c>
      <c r="M34" s="109" t="e">
        <f>MOD(L34-L33,(2*PI()))</f>
        <v>#N/A</v>
      </c>
      <c r="N34" s="109" t="e">
        <f>MOD(L33-L34,(2*PI()))</f>
        <v>#N/A</v>
      </c>
      <c r="O34" s="109" t="e">
        <f>IF(K33=K34,LOG((TAN(((K34+0.0001)/2)+(PI()/4))/(TAN((K33/2)+(PI()/4)))),2.7182818),LOG((TAN((K34/2)+(PI()/4))/(TAN((K33/2)+(PI()/4)))),2.7182818))</f>
        <v>#N/A</v>
      </c>
      <c r="P34" s="109" t="e">
        <f>IF(ABS(K34-K33)&lt;SQRT(0.00000000015),COS(K33),(K34-K33)/O34)</f>
        <v>#N/A</v>
      </c>
      <c r="Q34" s="109" t="e">
        <f>IF(M34&lt;N34,MOD(ATAN(-M34/O34),2*PI()),MOD(ATAN((N34/O34)),(2*PI())))</f>
        <v>#N/A</v>
      </c>
      <c r="R34" s="109" t="e">
        <f>IF(M34&lt;N34,SQRT(POWER(P34,2)*POWER(M34,2)+POWER((K34-K33),2)),SQRT(POWER(P34,2)*POWER(N34,2)+POWER((K34-K33),2)))</f>
        <v>#N/A</v>
      </c>
      <c r="S34" s="109" t="e">
        <f>IF(AND(I33&lt;0,I34&lt;0,I34&lt;I33),IF(DEGREES(Q34)&lt;180,DEGREES(Q34)+180,DEGREES(Q34)-180),DEGREES(Q34))</f>
        <v>#N/A</v>
      </c>
      <c r="T34" s="109" t="e">
        <f>IF(ISERR(DEGREES(R34)*60)," ",DEGREES(R34)*60)</f>
        <v>#N/A</v>
      </c>
      <c r="U34" s="109" t="str">
        <f>IF(ISERROR(K34)," ",IF(ISERROR(K33)," ",IF(AND(X34&gt;=0,X34&lt;=179),"ODD","EVEN")))</f>
        <v> </v>
      </c>
      <c r="V34" s="109" t="str">
        <f>IF(E34=0," ",'Flight Plan'!F57)</f>
        <v> </v>
      </c>
      <c r="W34" s="109" t="e">
        <f>VLOOKUP(A34,C3:AH27,21,FALSE)</f>
        <v>#N/A</v>
      </c>
      <c r="X34" s="109" t="str">
        <f t="shared" si="22"/>
        <v> </v>
      </c>
      <c r="Y34" s="109" t="e">
        <f>VLOOKUP(A34,C3:AH27,23,FALSE)</f>
        <v>#N/A</v>
      </c>
      <c r="Z34" s="109" t="e">
        <f>VLOOKUP(A34,C3:AH27,24,FALSE)</f>
        <v>#N/A</v>
      </c>
      <c r="AA34" s="109" t="e">
        <f>IF((Z34/'Flight Plan'!F57)*(SIN(RADIANS(Y34)-RADIANS(X34)))&gt;1,"ERROR",(Z34/'Flight Plan'!F57)*(SIN(RADIANS(Y34)-RADIANS(X34))))</f>
        <v>#N/A</v>
      </c>
      <c r="AB34" s="241" t="e">
        <f t="shared" si="21"/>
        <v>#VALUE!</v>
      </c>
      <c r="AC34" s="245" t="e">
        <f>IF(ISERR(Y34),'Flight Plan'!F57,'Flight Plan'!F57-(Z34*COS(RADIANS(Y34-X34))))</f>
        <v>#VALUE!</v>
      </c>
      <c r="AD34" s="112" t="str">
        <f>IF(ISERROR(K34)," ",IF(ISERROR(K33)," ",(T34/AC34)*60))</f>
        <v> </v>
      </c>
      <c r="AE34" s="214" t="e">
        <f>VLOOKUP(A34,C3:AH27,27,FALSE)</f>
        <v>#N/A</v>
      </c>
      <c r="AF34" s="215" t="e">
        <f>VLOOKUP(A34,C3:AH27,30,FALSE)</f>
        <v>#N/A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</row>
    <row r="35" spans="1:47" ht="12.75">
      <c r="A35" s="235" t="s">
        <v>4923</v>
      </c>
      <c r="B35" s="237">
        <f>'Flight Plan'!G56</f>
        <v>0</v>
      </c>
      <c r="C35" s="118"/>
      <c r="D35" s="450" t="s">
        <v>4927</v>
      </c>
      <c r="E35" s="190" t="str">
        <f>IF(COUNTIF(C3:AH27,"=T3")=0," ",VLOOKUP("T3",C3:AH27,2,FALSE))</f>
        <v> </v>
      </c>
      <c r="F35" s="90"/>
      <c r="G35" s="90"/>
      <c r="H35" s="90"/>
      <c r="I35" s="232" t="e">
        <f>VLOOKUP(A35,C3:AH27,5,FALSE)</f>
        <v>#N/A</v>
      </c>
      <c r="J35" s="109" t="e">
        <f>VLOOKUP(A35,C3:AH27,6,FALSE)</f>
        <v>#N/A</v>
      </c>
      <c r="K35" s="109" t="e">
        <f>VLOOKUP(A35,C3:AH27,9,FALSE)</f>
        <v>#N/A</v>
      </c>
      <c r="L35" s="109" t="e">
        <f>VLOOKUP(A35,C3:AH27,10,FALSE)</f>
        <v>#N/A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 t="str">
        <f>IF(E35=0," ",'Flight Plan'!F57)</f>
        <v> </v>
      </c>
      <c r="W35" s="109" t="e">
        <f>VLOOKUP(A35,C3:AH27,21,FALSE)</f>
        <v>#N/A</v>
      </c>
      <c r="X35" s="109" t="e">
        <f t="shared" si="22"/>
        <v>#N/A</v>
      </c>
      <c r="Y35" s="109"/>
      <c r="Z35" s="109"/>
      <c r="AA35" s="109"/>
      <c r="AB35" s="241"/>
      <c r="AC35" s="245"/>
      <c r="AD35" s="112"/>
      <c r="AE35" s="214"/>
      <c r="AF35" s="21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</row>
    <row r="36" spans="1:47" ht="12.75">
      <c r="A36" s="235" t="s">
        <v>4931</v>
      </c>
      <c r="B36" s="235"/>
      <c r="C36" s="118"/>
      <c r="D36" s="450"/>
      <c r="E36" s="190" t="str">
        <f>IF(COUNTIF(C3:AH27,"=L3")=0," ",VLOOKUP("L3",C3:AH27,2,FALSE))</f>
        <v> </v>
      </c>
      <c r="F36" s="90"/>
      <c r="G36" s="90"/>
      <c r="H36" s="90"/>
      <c r="I36" s="232" t="e">
        <f>VLOOKUP(A36,C3:AH27,5,FALSE)</f>
        <v>#N/A</v>
      </c>
      <c r="J36" s="109" t="e">
        <f>VLOOKUP(A36,C3:AH27,6,FALSE)</f>
        <v>#N/A</v>
      </c>
      <c r="K36" s="109" t="e">
        <f>VLOOKUP(A36,C3:AH27,9,FALSE)</f>
        <v>#N/A</v>
      </c>
      <c r="L36" s="109" t="e">
        <f>VLOOKUP(A36,C3:AH27,10,FALSE)</f>
        <v>#N/A</v>
      </c>
      <c r="M36" s="109" t="e">
        <f>MOD(L36-L35,(2*PI()))</f>
        <v>#N/A</v>
      </c>
      <c r="N36" s="109" t="e">
        <f>MOD(L35-L36,(2*PI()))</f>
        <v>#N/A</v>
      </c>
      <c r="O36" s="109" t="e">
        <f>IF(K35=K36,LOG((TAN(((K36+0.0001)/2)+(PI()/4))/(TAN((K35/2)+(PI()/4)))),2.7182818),LOG((TAN((K36/2)+(PI()/4))/(TAN((K35/2)+(PI()/4)))),2.7182818))</f>
        <v>#N/A</v>
      </c>
      <c r="P36" s="109" t="e">
        <f>IF(ABS(K36-K35)&lt;SQRT(0.00000000015),COS(K35),(K36-K35)/O36)</f>
        <v>#N/A</v>
      </c>
      <c r="Q36" s="109" t="e">
        <f>IF(M36&lt;N36,MOD(ATAN(-M36/O36),2*PI()),MOD(ATAN((N36/O36)),(2*PI())))</f>
        <v>#N/A</v>
      </c>
      <c r="R36" s="109" t="e">
        <f>IF(M36&lt;N36,SQRT(POWER(P36,2)*POWER(M36,2)+POWER((K36-K35),2)),SQRT(POWER(P36,2)*POWER(N36,2)+POWER((K36-K35),2)))</f>
        <v>#N/A</v>
      </c>
      <c r="S36" s="109" t="e">
        <f>IF(AND(I35&lt;0,I36&lt;0,I36&lt;I35),IF(DEGREES(Q36)&lt;180,DEGREES(Q36)+180,DEGREES(Q36)-180),DEGREES(Q36))</f>
        <v>#N/A</v>
      </c>
      <c r="T36" s="109" t="e">
        <f>IF(ISERR(DEGREES(R36)*60)," ",DEGREES(R36)*60)</f>
        <v>#N/A</v>
      </c>
      <c r="U36" s="109" t="str">
        <f>IF(ISERROR(K36)," ",IF(ISERROR(K35)," ",IF(AND(X36&gt;=0,X36&lt;=179),"ODD","EVEN")))</f>
        <v> </v>
      </c>
      <c r="V36" s="109" t="str">
        <f>IF(E36=0," ",'Flight Plan'!F57)</f>
        <v> </v>
      </c>
      <c r="W36" s="109" t="e">
        <f>VLOOKUP(A36,C3:AH27,21,FALSE)</f>
        <v>#N/A</v>
      </c>
      <c r="X36" s="109" t="str">
        <f t="shared" si="22"/>
        <v> </v>
      </c>
      <c r="Y36" s="109" t="e">
        <f>VLOOKUP(A36,C3:AH27,23,FALSE)</f>
        <v>#N/A</v>
      </c>
      <c r="Z36" s="109" t="e">
        <f>VLOOKUP(A36,C3:AH27,24,FALSE)</f>
        <v>#N/A</v>
      </c>
      <c r="AA36" s="109" t="e">
        <f>IF((Z36/'Flight Plan'!F57)*(SIN(RADIANS(Y36)-RADIANS(X36)))&gt;1,"ERROR",(Z36/'Flight Plan'!F57)*(SIN(RADIANS(Y36)-RADIANS(X36))))</f>
        <v>#N/A</v>
      </c>
      <c r="AB36" s="241" t="e">
        <f t="shared" si="21"/>
        <v>#VALUE!</v>
      </c>
      <c r="AC36" s="245" t="e">
        <f>IF(ISERR(Y36),'Flight Plan'!F57,'Flight Plan'!F57-(Z36*COS(RADIANS(Y36-X36))))</f>
        <v>#VALUE!</v>
      </c>
      <c r="AD36" s="112" t="str">
        <f>IF(ISERROR(K36)," ",IF(ISERROR(K35)," ",(T36/AC36)*60))</f>
        <v> </v>
      </c>
      <c r="AE36" s="214" t="e">
        <f>VLOOKUP(A36,C3:AH27,27,FALSE)</f>
        <v>#N/A</v>
      </c>
      <c r="AF36" s="215" t="e">
        <f>VLOOKUP(A36,C3:AH27,30,FALSE)</f>
        <v>#N/A</v>
      </c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</row>
    <row r="37" spans="1:47" ht="12.75">
      <c r="A37" s="235" t="s">
        <v>4924</v>
      </c>
      <c r="B37" s="237">
        <f>'Flight Plan'!I56</f>
        <v>0</v>
      </c>
      <c r="C37" s="118"/>
      <c r="D37" s="450" t="s">
        <v>4928</v>
      </c>
      <c r="E37" s="190" t="str">
        <f>IF(COUNTIF(C3:AH27,"=T4")=0," ",VLOOKUP("T4",C3:AH27,2,FALSE))</f>
        <v> </v>
      </c>
      <c r="F37" s="90"/>
      <c r="G37" s="90"/>
      <c r="H37" s="90"/>
      <c r="I37" s="232" t="e">
        <f>VLOOKUP(A37,C3:AH27,5,FALSE)</f>
        <v>#N/A</v>
      </c>
      <c r="J37" s="109" t="e">
        <f>VLOOKUP(A37,C3:AH27,6,FALSE)</f>
        <v>#N/A</v>
      </c>
      <c r="K37" s="109" t="e">
        <f>VLOOKUP(A37,C3:AH27,9,FALSE)</f>
        <v>#N/A</v>
      </c>
      <c r="L37" s="109" t="e">
        <f>VLOOKUP(A37,C3:AH27,10,FALSE)</f>
        <v>#N/A</v>
      </c>
      <c r="M37" s="109"/>
      <c r="N37" s="109"/>
      <c r="O37" s="109"/>
      <c r="P37" s="109"/>
      <c r="Q37" s="109"/>
      <c r="R37" s="109"/>
      <c r="S37" s="109"/>
      <c r="T37" s="109"/>
      <c r="U37" s="109"/>
      <c r="V37" s="109" t="str">
        <f>IF(E37=0," ",'Flight Plan'!F57)</f>
        <v> </v>
      </c>
      <c r="W37" s="109" t="e">
        <f>VLOOKUP(A37,C3:AH27,21,FALSE)</f>
        <v>#N/A</v>
      </c>
      <c r="X37" s="109" t="e">
        <f t="shared" si="22"/>
        <v>#N/A</v>
      </c>
      <c r="Y37" s="109"/>
      <c r="Z37" s="109"/>
      <c r="AA37" s="109"/>
      <c r="AB37" s="241"/>
      <c r="AC37" s="245"/>
      <c r="AD37" s="112"/>
      <c r="AE37" s="214"/>
      <c r="AF37" s="21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</row>
    <row r="38" spans="1:47" ht="13.5" thickBot="1">
      <c r="A38" s="236" t="s">
        <v>4932</v>
      </c>
      <c r="B38" s="236"/>
      <c r="C38" s="119"/>
      <c r="D38" s="451"/>
      <c r="E38" s="211" t="str">
        <f>IF(COUNTIF(C3:AH27,"=L4")=0," ",VLOOKUP("L4",C3:AH27,2,FALSE))</f>
        <v> </v>
      </c>
      <c r="F38" s="91"/>
      <c r="G38" s="91"/>
      <c r="H38" s="91"/>
      <c r="I38" s="233" t="e">
        <f>VLOOKUP(A38,C3:AH27,5,FALSE)</f>
        <v>#N/A</v>
      </c>
      <c r="J38" s="204" t="e">
        <f>VLOOKUP(A38,C3:AH27,6,FALSE)</f>
        <v>#N/A</v>
      </c>
      <c r="K38" s="204" t="e">
        <f>VLOOKUP(A38,C3:AH27,9,FALSE)</f>
        <v>#N/A</v>
      </c>
      <c r="L38" s="204" t="e">
        <f>VLOOKUP(A38,C3:AH27,10,FALSE)</f>
        <v>#N/A</v>
      </c>
      <c r="M38" s="204" t="e">
        <f>MOD(L38-L37,(2*PI()))</f>
        <v>#N/A</v>
      </c>
      <c r="N38" s="204" t="e">
        <f>MOD(L37-L38,(2*PI()))</f>
        <v>#N/A</v>
      </c>
      <c r="O38" s="204" t="e">
        <f>IF(K37=K38,LOG((TAN(((K38+0.0001)/2)+(PI()/4))/(TAN((K37/2)+(PI()/4)))),2.7182818),LOG((TAN((K38/2)+(PI()/4))/(TAN((K37/2)+(PI()/4)))),2.7182818))</f>
        <v>#N/A</v>
      </c>
      <c r="P38" s="204" t="e">
        <f>IF(ABS(K38-K37)&lt;SQRT(0.00000000015),COS(K37),(K38-K37)/O38)</f>
        <v>#N/A</v>
      </c>
      <c r="Q38" s="204" t="e">
        <f>IF(M38&lt;N38,MOD(ATAN(-M38/O38),2*PI()),MOD(ATAN((N38/O38)),(2*PI())))</f>
        <v>#N/A</v>
      </c>
      <c r="R38" s="204" t="e">
        <f>IF(M38&lt;N38,SQRT(POWER(P38,2)*POWER(M38,2)+POWER((K38-K37),2)),SQRT(POWER(P38,2)*POWER(N38,2)+POWER((K38-K37),2)))</f>
        <v>#N/A</v>
      </c>
      <c r="S38" s="204" t="e">
        <f>IF(AND(I37&lt;0,I38&lt;0,I38&lt;I37),IF(DEGREES(Q38)&lt;180,DEGREES(Q38)+180,DEGREES(Q38)-180),DEGREES(Q38))</f>
        <v>#N/A</v>
      </c>
      <c r="T38" s="204" t="e">
        <f>IF(ISERR(DEGREES(R38)*60)," ",DEGREES(R38)*60)</f>
        <v>#N/A</v>
      </c>
      <c r="U38" s="204" t="str">
        <f>IF(ISERROR(K38)," ",IF(ISERROR(K37)," ",IF(AND(X38&gt;=0,X38&lt;=179),"ODD","EVEN")))</f>
        <v> </v>
      </c>
      <c r="V38" s="204" t="str">
        <f>IF(E38=0," ",'Flight Plan'!F57)</f>
        <v> </v>
      </c>
      <c r="W38" s="204" t="e">
        <f>VLOOKUP(A38,C3:AH27,21,FALSE)</f>
        <v>#N/A</v>
      </c>
      <c r="X38" s="204" t="str">
        <f t="shared" si="22"/>
        <v> </v>
      </c>
      <c r="Y38" s="204" t="e">
        <f>VLOOKUP(A38,C3:AH27,23,FALSE)</f>
        <v>#N/A</v>
      </c>
      <c r="Z38" s="204" t="e">
        <f>VLOOKUP(A38,C3:AH27,24,FALSE)</f>
        <v>#N/A</v>
      </c>
      <c r="AA38" s="204" t="e">
        <f>IF((Z38/'Flight Plan'!F57)*(SIN(RADIANS(Y38)-RADIANS(X38)))&gt;1,"ERROR",(Z38/'Flight Plan'!F57)*(SIN(RADIANS(Y38)-RADIANS(X38))))</f>
        <v>#N/A</v>
      </c>
      <c r="AB38" s="240" t="e">
        <f t="shared" si="21"/>
        <v>#VALUE!</v>
      </c>
      <c r="AC38" s="246" t="e">
        <f>IF(ISERR(Y38),'Flight Plan'!F57,'Flight Plan'!F57-(Z38*COS(RADIANS(Y38-X38))))</f>
        <v>#VALUE!</v>
      </c>
      <c r="AD38" s="243" t="str">
        <f>IF(ISERROR(K38)," ",IF(ISERROR(K37)," ",(T38/AC38)*60))</f>
        <v> </v>
      </c>
      <c r="AE38" s="216" t="e">
        <f>VLOOKUP(A38,C3:AH27,27,FALSE)</f>
        <v>#N/A</v>
      </c>
      <c r="AF38" s="217" t="e">
        <f>VLOOKUP(A38,C3:AH27,30,FALSE)</f>
        <v>#N/A</v>
      </c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</row>
    <row r="39" spans="9:34" ht="13.5" thickBot="1"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85"/>
      <c r="AH39" s="185"/>
    </row>
    <row r="40" spans="4:36" ht="12.75">
      <c r="D40" s="198" t="s">
        <v>2807</v>
      </c>
      <c r="E40" s="228">
        <f>'Flight Plan'!J46</f>
        <v>0</v>
      </c>
      <c r="F40" s="89"/>
      <c r="G40" s="89"/>
      <c r="H40" s="89"/>
      <c r="I40" s="231" t="e">
        <f>VLOOKUP(E40,'Waypoint Database'!A2:C4003,2,FALSE)</f>
        <v>#N/A</v>
      </c>
      <c r="J40" s="201" t="e">
        <f>VLOOKUP(E40,'Waypoint Database'!A2:C4003,3,FALSE)</f>
        <v>#N/A</v>
      </c>
      <c r="K40" s="201" t="e">
        <f>RADIANS(I40)</f>
        <v>#N/A</v>
      </c>
      <c r="L40" s="201" t="e">
        <f>RADIANS(J40)</f>
        <v>#N/A</v>
      </c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 t="e">
        <f>curmagvar(I40,J40,Date)</f>
        <v>#VALUE!</v>
      </c>
      <c r="X40" s="239"/>
      <c r="Y40" s="113"/>
      <c r="Z40" s="113"/>
      <c r="AA40" s="113"/>
      <c r="AB40" s="113"/>
      <c r="AC40" s="247"/>
      <c r="AD40" s="218"/>
      <c r="AE40" s="113"/>
      <c r="AF40" s="113"/>
      <c r="AG40" s="115"/>
      <c r="AH40" s="115"/>
      <c r="AI40" s="113"/>
      <c r="AJ40" s="228" t="s">
        <v>472</v>
      </c>
    </row>
    <row r="41" spans="4:36" ht="13.5" thickBot="1">
      <c r="D41" s="199" t="s">
        <v>2808</v>
      </c>
      <c r="E41" s="230">
        <f>'Flight Plan'!J47</f>
        <v>0</v>
      </c>
      <c r="F41" s="91"/>
      <c r="G41" s="91"/>
      <c r="H41" s="91"/>
      <c r="I41" s="233" t="e">
        <f>VLOOKUP(E41,'Waypoint Database'!A2:C4003,2,FALSE)</f>
        <v>#N/A</v>
      </c>
      <c r="J41" s="204" t="e">
        <f>VLOOKUP(E41,'Waypoint Database'!A2:C4003,3,FALSE)</f>
        <v>#N/A</v>
      </c>
      <c r="K41" s="204" t="e">
        <f>RADIANS(I41)</f>
        <v>#N/A</v>
      </c>
      <c r="L41" s="204" t="e">
        <f>RADIANS(J41)</f>
        <v>#N/A</v>
      </c>
      <c r="M41" s="204" t="e">
        <f>MOD(L41-L40,(2*PI()))</f>
        <v>#N/A</v>
      </c>
      <c r="N41" s="204" t="e">
        <f>MOD(L40-L41,(2*PI()))</f>
        <v>#N/A</v>
      </c>
      <c r="O41" s="204" t="e">
        <f>IF(K40=K41,LOG((TAN(((K41+0.0001)/2)+(PI()/4))/(TAN((K40/2)+(PI()/4)))),2.7182818),LOG((TAN((K41/2)+(PI()/4))/(TAN((K40/2)+(PI()/4)))),2.7182818))</f>
        <v>#N/A</v>
      </c>
      <c r="P41" s="204" t="e">
        <f>IF(ABS(K41-K40)&lt;SQRT(0.00000000015),COS(K40),(K41-K40)/O41)</f>
        <v>#N/A</v>
      </c>
      <c r="Q41" s="204" t="e">
        <f>IF(M41&lt;N41,MOD(ATAN(-M41/O41),2*PI()),MOD(ATAN((N41/O41)),(2*PI())))</f>
        <v>#N/A</v>
      </c>
      <c r="R41" s="204" t="e">
        <f>IF(M41&lt;N41,SQRT(POWER(P41,2)*POWER(M41,2)+POWER((K41-K40),2)),SQRT(POWER(P41,2)*POWER(N41,2)+POWER((K41-K40),2)))</f>
        <v>#N/A</v>
      </c>
      <c r="S41" s="204" t="e">
        <f>IF(AND(I40&lt;0,I41&lt;0,I41&lt;I40),IF(DEGREES(Q41)&lt;180,DEGREES(Q41)+180,DEGREES(Q41)-180),DEGREES(Q41))</f>
        <v>#N/A</v>
      </c>
      <c r="T41" s="204" t="e">
        <f>IF(ISERR(DEGREES(R41)*60)," ",DEGREES(R41)*60)</f>
        <v>#N/A</v>
      </c>
      <c r="U41" s="204" t="str">
        <f>IF(ISERROR(K41)," ",IF(ISERROR(K40)," ",IF(AND(X41&gt;=0,X41&lt;=179),"ODD","EVEN")))</f>
        <v> </v>
      </c>
      <c r="V41" s="204" t="str">
        <f>IF(E41=0," ",'Flight Plan'!F57)</f>
        <v> </v>
      </c>
      <c r="W41" s="204" t="e">
        <f>curmagvar(I41,J41,Date)</f>
        <v>#VALUE!</v>
      </c>
      <c r="X41" s="240" t="str">
        <f>IF(ISERROR(S41)," ",MOD(S41+(AVERAGE(W41,W40)),360))</f>
        <v> </v>
      </c>
      <c r="Y41" s="114"/>
      <c r="Z41" s="114"/>
      <c r="AA41" s="114"/>
      <c r="AB41" s="114"/>
      <c r="AC41" s="216" t="str">
        <f>V41</f>
        <v> </v>
      </c>
      <c r="AD41" s="206" t="str">
        <f>IF(ISERROR(K41)," ",IF(ISERROR(K40)," ",(T41/AC41)*60))</f>
        <v> </v>
      </c>
      <c r="AE41" s="114"/>
      <c r="AF41" s="114"/>
      <c r="AG41" s="116"/>
      <c r="AH41" s="116"/>
      <c r="AI41" s="114"/>
      <c r="AJ41" s="238">
        <f>IF('Flight Plan'!J44="","",(AD41/CruiseFuelFlow)*60)</f>
      </c>
    </row>
    <row r="42" spans="4:30" ht="13.5" thickBot="1">
      <c r="D42" s="12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AC42" s="185"/>
      <c r="AD42" s="191"/>
    </row>
    <row r="43" spans="4:10" ht="13.5" thickBot="1">
      <c r="D43" s="197"/>
      <c r="E43" s="437" t="s">
        <v>471</v>
      </c>
      <c r="F43" s="438"/>
      <c r="G43" s="438"/>
      <c r="H43" s="439"/>
      <c r="I43" s="197"/>
      <c r="J43" s="197"/>
    </row>
    <row r="44" spans="4:17" ht="13.5" thickBot="1">
      <c r="D44" s="200"/>
      <c r="E44" s="186">
        <f>IF(E31=" ",0,E31)</f>
        <v>0</v>
      </c>
      <c r="F44" s="186">
        <f>IF(E32=" ",0,E32)</f>
        <v>0</v>
      </c>
      <c r="G44" s="186">
        <f>'Flight Plan'!L24</f>
        <v>0</v>
      </c>
      <c r="H44" s="186">
        <f>'Flight Plan'!N24</f>
        <v>0</v>
      </c>
      <c r="K44" s="120"/>
      <c r="L44" s="120"/>
      <c r="M44" s="120"/>
      <c r="N44" s="120"/>
      <c r="O44" s="120"/>
      <c r="P44" s="120"/>
      <c r="Q44" s="120"/>
    </row>
    <row r="45" spans="4:17" ht="12.75">
      <c r="D45" s="228" t="s">
        <v>7604</v>
      </c>
      <c r="E45" s="210">
        <f>IF(E44=0,"",VLOOKUP(E44,'Waypoint Database'!A2:N4003,2,FALSE))</f>
      </c>
      <c r="F45" s="210">
        <f>IF(F44=0,"",VLOOKUP(F44,'Waypoint Database'!A2:N4003,2,FALSE))</f>
      </c>
      <c r="G45" s="210">
        <f>IF(G44=0,"",VLOOKUP(G44,'Waypoint Database'!A2:N4003,2,FALSE))</f>
      </c>
      <c r="H45" s="210">
        <f>IF(H44=0,"",VLOOKUP(H44,'Waypoint Database'!A2:N4003,2,FALSE))</f>
      </c>
      <c r="K45" s="120"/>
      <c r="L45" s="120"/>
      <c r="M45" s="120"/>
      <c r="N45" s="120"/>
      <c r="O45" s="120"/>
      <c r="P45" s="120"/>
      <c r="Q45" s="120"/>
    </row>
    <row r="46" spans="4:17" ht="12.75">
      <c r="D46" s="229" t="s">
        <v>3073</v>
      </c>
      <c r="E46" s="190">
        <f>IF(E44=0,"",VLOOKUP(E44,'Waypoint Database'!A2:N4003,3,FALSE))</f>
      </c>
      <c r="F46" s="190">
        <f>IF(F44=0,"",VLOOKUP(F44,'Waypoint Database'!A2:N4003,3,FALSE))</f>
      </c>
      <c r="G46" s="190">
        <f>IF(G44=0,"",VLOOKUP(G44,'Waypoint Database'!A2:N4003,3,FALSE))</f>
      </c>
      <c r="H46" s="190">
        <f>IF(H44=0,"",VLOOKUP(H44,'Waypoint Database'!A2:N4003,3,FALSE))</f>
      </c>
      <c r="K46" s="120"/>
      <c r="L46" s="120"/>
      <c r="M46" s="120"/>
      <c r="N46" s="120"/>
      <c r="O46" s="120"/>
      <c r="P46" s="120"/>
      <c r="Q46" s="120"/>
    </row>
    <row r="47" spans="4:17" ht="12.75">
      <c r="D47" s="229" t="s">
        <v>3075</v>
      </c>
      <c r="E47" s="227">
        <f>IF(E44=0,"",ROUND(ABS(E45-TRUNC(E45))*0.6,2)+ABS(TRUNC(E45))&amp;IF(E45&lt;0," S"," N"))</f>
      </c>
      <c r="F47" s="227">
        <f>IF(F44=0,"",ROUND(ABS(F45-TRUNC(F45))*0.6,2)+ABS(TRUNC(F45))&amp;IF(F45&lt;0," S"," N"))</f>
      </c>
      <c r="G47" s="227">
        <f>IF(G44=0,"",ROUND(ABS(G45-TRUNC(G45))*0.6,2)+ABS(TRUNC(G45))&amp;IF(G45&lt;0," S"," N"))</f>
      </c>
      <c r="H47" s="227">
        <f>IF(H44=0,"",ROUND(ABS(H45-TRUNC(H45))*0.6,2)+ABS(TRUNC(H45))&amp;IF(H45&lt;0," S"," N"))</f>
      </c>
      <c r="K47" s="120"/>
      <c r="L47" s="120"/>
      <c r="M47" s="120"/>
      <c r="N47" s="120"/>
      <c r="O47" s="120"/>
      <c r="P47" s="120"/>
      <c r="Q47" s="120"/>
    </row>
    <row r="48" spans="4:17" ht="12.75">
      <c r="D48" s="229" t="s">
        <v>3074</v>
      </c>
      <c r="E48" s="227">
        <f>IF(E44=0,"",ROUND(ABS(E46-TRUNC(E46))*0.6,2)+ABS(TRUNC(E46))&amp;IF(E46&lt;0," E"," W"))</f>
      </c>
      <c r="F48" s="227">
        <f>IF(F44=0,"",ROUND(ABS(F46-TRUNC(F46))*0.6,2)+ABS(TRUNC(F46))&amp;IF(F46&lt;0," E"," W"))</f>
      </c>
      <c r="G48" s="227">
        <f>IF(G44=0,"",ROUND(ABS(G46-TRUNC(G46))*0.6,2)+ABS(TRUNC(G46))&amp;IF(G46&lt;0," E"," W"))</f>
      </c>
      <c r="H48" s="227">
        <f>IF(H44=0,"",ROUND(ABS(H46-TRUNC(H46))*0.6,2)+ABS(TRUNC(H46))&amp;IF(H46&lt;0," E"," W"))</f>
      </c>
      <c r="K48" s="120"/>
      <c r="L48" s="120"/>
      <c r="M48" s="120"/>
      <c r="N48" s="120"/>
      <c r="O48" s="120"/>
      <c r="P48" s="120"/>
      <c r="Q48" s="120"/>
    </row>
    <row r="49" spans="4:17" ht="12.75">
      <c r="D49" s="229" t="s">
        <v>6176</v>
      </c>
      <c r="E49" s="190">
        <f>IF(E44=0,"",VLOOKUP(E44,'Waypoint Database'!A2:N4003,5,FALSE))</f>
      </c>
      <c r="F49" s="190">
        <f>IF(F44=0,"",VLOOKUP(F44,'Waypoint Database'!A2:N4003,5,FALSE))</f>
      </c>
      <c r="G49" s="190">
        <f>IF(G44=0,"",VLOOKUP(G44,'Waypoint Database'!A2:N4003,5,FALSE))</f>
      </c>
      <c r="H49" s="190">
        <f>IF(H44=0,"",VLOOKUP(H44,'Waypoint Database'!A2:N4003,5,FALSE))</f>
      </c>
      <c r="K49" s="120"/>
      <c r="L49" s="120"/>
      <c r="M49" s="120"/>
      <c r="N49" s="120"/>
      <c r="O49" s="120"/>
      <c r="P49" s="120"/>
      <c r="Q49" s="120"/>
    </row>
    <row r="50" spans="4:17" ht="12.75">
      <c r="D50" s="229" t="s">
        <v>6167</v>
      </c>
      <c r="E50" s="190">
        <f>IF(E44=0,"",VLOOKUP(E44,'Waypoint Database'!A2:N4003,6,FALSE))</f>
      </c>
      <c r="F50" s="190">
        <f>IF(F44=0,"",VLOOKUP(F44,'Waypoint Database'!A2:N4003,6,FALSE))</f>
      </c>
      <c r="G50" s="190">
        <f>IF(G44=0,"",VLOOKUP(G44,'Waypoint Database'!A2:N4003,6,FALSE))</f>
      </c>
      <c r="H50" s="190">
        <f>IF(H44=0,"",VLOOKUP(H44,'Waypoint Database'!A2:N4003,6,FALSE))</f>
      </c>
      <c r="K50" s="120"/>
      <c r="L50" s="120"/>
      <c r="M50" s="120"/>
      <c r="N50" s="120"/>
      <c r="O50" s="120"/>
      <c r="P50" s="120"/>
      <c r="Q50" s="120"/>
    </row>
    <row r="51" spans="4:17" ht="12.75">
      <c r="D51" s="229" t="s">
        <v>1752</v>
      </c>
      <c r="E51" s="190" t="e">
        <f>LEFT(E50,2)&amp;"-"&amp;IF(MOD(LEFT(E50,2)+18,36)=0,36,MOD(LEFT(E50,2)+18,36))&amp;" "&amp;ROUND(MID(E50,SEARCH("_",E50,1)+1,LEN(E50)-(SEARCH("_",E50,1)))*0.305,0)</f>
        <v>#VALUE!</v>
      </c>
      <c r="F51" s="190" t="e">
        <f>LEFT(F50,2)&amp;"-"&amp;IF(MOD(LEFT(F50,2)+18,36)=0,36,MOD(LEFT(F50,2)+18,36))&amp;" "&amp;ROUND(MID(F50,SEARCH("_",F50,1)+1,LEN(F50)-(SEARCH("_",F50,1)))*0.305,0)</f>
        <v>#VALUE!</v>
      </c>
      <c r="G51" s="190" t="e">
        <f>LEFT(G50,2)&amp;"-"&amp;IF(MOD(LEFT(G50,2)+18,36)=0,36,MOD(LEFT(G50,2)+18,36))&amp;" "&amp;ROUND(MID(G50,SEARCH("_",G50,1)+1,LEN(G50)-(SEARCH("_",G50,1)))*0.305,0)</f>
        <v>#VALUE!</v>
      </c>
      <c r="H51" s="190" t="e">
        <f>LEFT(H50,2)&amp;"-"&amp;IF(MOD(LEFT(H50,2)+18,36)=0,36,MOD(LEFT(H50,2)+18,36))&amp;" "&amp;ROUND(MID(H50,SEARCH("_",H50,1)+1,LEN(H50)-(SEARCH("_",H50,1)))*0.305,0)</f>
        <v>#VALUE!</v>
      </c>
      <c r="K51" s="120"/>
      <c r="L51" s="120"/>
      <c r="M51" s="120"/>
      <c r="N51" s="120"/>
      <c r="O51" s="120"/>
      <c r="P51" s="120"/>
      <c r="Q51" s="120"/>
    </row>
    <row r="52" spans="4:17" ht="12.75">
      <c r="D52" s="229" t="s">
        <v>6168</v>
      </c>
      <c r="E52" s="190">
        <f>IF(E44=0,"",VLOOKUP(E44,'Waypoint Database'!A2:N4003,7,FALSE))</f>
      </c>
      <c r="F52" s="190">
        <f>IF(F44=0,"",VLOOKUP(F44,'Waypoint Database'!A2:N4003,7,FALSE))</f>
      </c>
      <c r="G52" s="190">
        <f>IF(G44=0,"",VLOOKUP(G44,'Waypoint Database'!A2:N4003,7,FALSE))</f>
      </c>
      <c r="H52" s="190">
        <f>IF(H44=0,"",VLOOKUP(H44,'Waypoint Database'!A2:N4003,7,FALSE))</f>
      </c>
      <c r="K52" s="120"/>
      <c r="L52" s="120"/>
      <c r="M52" s="120"/>
      <c r="N52" s="120"/>
      <c r="O52" s="120"/>
      <c r="P52" s="120"/>
      <c r="Q52" s="120"/>
    </row>
    <row r="53" spans="4:17" ht="12.75">
      <c r="D53" s="229" t="s">
        <v>1753</v>
      </c>
      <c r="E53" s="190" t="e">
        <f>LEFT(E52,2)&amp;"-"&amp;IF(MOD(LEFT(E52,2)+18,36)=0,36,MOD(LEFT(E52,2)+18,36))&amp;" "&amp;ROUND(MID(E52,SEARCH("_",E52,1)+1,LEN(E52)-(SEARCH("_",E52,1)))*0.305,0)</f>
        <v>#VALUE!</v>
      </c>
      <c r="F53" s="190" t="e">
        <f>LEFT(F52,2)&amp;"-"&amp;IF(MOD(LEFT(F52,2)+18,36)=0,36,MOD(LEFT(F52,2)+18,36))&amp;" "&amp;ROUND(MID(F52,SEARCH("_",F52,1)+1,LEN(F52)-(SEARCH("_",F52,1)))*0.305,0)</f>
        <v>#VALUE!</v>
      </c>
      <c r="G53" s="190" t="e">
        <f>LEFT(G52,2)&amp;"-"&amp;IF(MOD(LEFT(G52,2)+18,36)=0,36,MOD(LEFT(G52,2)+18,36))&amp;" "&amp;ROUND(MID(G52,SEARCH("_",G52,1)+1,LEN(G52)-(SEARCH("_",G52,1)))*0.305,0)</f>
        <v>#VALUE!</v>
      </c>
      <c r="H53" s="190" t="e">
        <f>LEFT(H52,2)&amp;"-"&amp;IF(MOD(LEFT(H52,2)+18,36)=0,36,MOD(LEFT(H52,2)+18,36))&amp;" "&amp;ROUND(MID(H52,SEARCH("_",H52,1)+1,LEN(H52)-(SEARCH("_",H52,1)))*0.305,0)</f>
        <v>#VALUE!</v>
      </c>
      <c r="K53" s="120"/>
      <c r="L53" s="120"/>
      <c r="M53" s="120"/>
      <c r="N53" s="120"/>
      <c r="O53" s="120"/>
      <c r="P53" s="120"/>
      <c r="Q53" s="120"/>
    </row>
    <row r="54" spans="4:8" ht="12.75">
      <c r="D54" s="229" t="s">
        <v>6169</v>
      </c>
      <c r="E54" s="190">
        <f>IF(E44=0,"",VLOOKUP(E44,'Waypoint Database'!A2:N4003,8,FALSE))</f>
      </c>
      <c r="F54" s="190">
        <f>IF(F44=0,"",VLOOKUP(F44,'Waypoint Database'!A2:N4003,8,FALSE))</f>
      </c>
      <c r="G54" s="190">
        <f>IF(G44=0,"",VLOOKUP(G44,'Waypoint Database'!A2:N4003,8,FALSE))</f>
      </c>
      <c r="H54" s="190">
        <f>IF(H44=0,"",VLOOKUP(H44,'Waypoint Database'!A2:N4003,8,FALSE))</f>
      </c>
    </row>
    <row r="55" spans="4:8" ht="12.75">
      <c r="D55" s="229" t="s">
        <v>1754</v>
      </c>
      <c r="E55" s="190" t="e">
        <f>LEFT(E54,2)&amp;"-"&amp;IF(MOD(LEFT(E54,2)+18,36)=0,36,MOD(LEFT(E54,2)+18,36))&amp;" "&amp;ROUND(MID(E54,SEARCH("_",E54,1)+1,LEN(E54)-(SEARCH("_",E54,1)))*0.305,0)</f>
        <v>#VALUE!</v>
      </c>
      <c r="F55" s="190" t="e">
        <f>LEFT(F54,2)&amp;"-"&amp;IF(MOD(LEFT(F54,2)+18,36)=0,36,MOD(LEFT(F54,2)+18,36))&amp;" "&amp;ROUND(MID(F54,SEARCH("_",F54,1)+1,LEN(F54)-(SEARCH("_",F54,1)))*0.305,0)</f>
        <v>#VALUE!</v>
      </c>
      <c r="G55" s="190" t="e">
        <f>LEFT(G54,2)&amp;"-"&amp;IF(MOD(LEFT(G54,2)+18,36)=0,36,MOD(LEFT(G54,2)+18,36))&amp;" "&amp;ROUND(MID(G54,SEARCH("_",G54,1)+1,LEN(G54)-(SEARCH("_",G54,1)))*0.305,0)</f>
        <v>#VALUE!</v>
      </c>
      <c r="H55" s="190" t="e">
        <f>LEFT(H54,2)&amp;"-"&amp;IF(MOD(LEFT(H54,2)+18,36)=0,36,MOD(LEFT(H54,2)+18,36))&amp;" "&amp;ROUND(MID(H54,SEARCH("_",H54,1)+1,LEN(H54)-(SEARCH("_",H54,1)))*0.305,0)</f>
        <v>#VALUE!</v>
      </c>
    </row>
    <row r="56" spans="4:8" ht="12.75">
      <c r="D56" s="229" t="s">
        <v>6170</v>
      </c>
      <c r="E56" s="190">
        <f>IF(E44=0,"",VLOOKUP(E44,'Waypoint Database'!A2:N4003,9,FALSE))</f>
      </c>
      <c r="F56" s="190">
        <f>IF(F44=0,"",VLOOKUP(F44,'Waypoint Database'!A2:N4003,9,FALSE))</f>
      </c>
      <c r="G56" s="190">
        <f>IF(G44=0,"",VLOOKUP(G44,'Waypoint Database'!A2:N4003,9,FALSE))</f>
      </c>
      <c r="H56" s="190">
        <f>IF(H44=0,"",VLOOKUP(H44,'Waypoint Database'!A2:N4003,9,FALSE))</f>
      </c>
    </row>
    <row r="57" spans="4:8" ht="12.75">
      <c r="D57" s="229" t="s">
        <v>1755</v>
      </c>
      <c r="E57" s="190" t="e">
        <f>LEFT(E56,2)&amp;"-"&amp;IF(MOD(LEFT(E56,2)+18,36)=0,36,MOD(LEFT(E56,2)+18,36))&amp;" "&amp;ROUND(MID(E56,SEARCH("_",E56,1)+1,LEN(E56)-(SEARCH("_",E56,1)))*0.305,0)</f>
        <v>#VALUE!</v>
      </c>
      <c r="F57" s="190" t="e">
        <f>LEFT(F56,2)&amp;"-"&amp;IF(MOD(LEFT(F56,2)+18,36)=0,36,MOD(LEFT(F56,2)+18,36))&amp;" "&amp;ROUND(MID(F56,SEARCH("_",F56,1)+1,LEN(F56)-(SEARCH("_",F56,1)))*0.305,0)</f>
        <v>#VALUE!</v>
      </c>
      <c r="G57" s="190" t="e">
        <f>LEFT(G56,2)&amp;"-"&amp;IF(MOD(LEFT(G56,2)+18,36)=0,36,MOD(LEFT(G56,2)+18,36))&amp;" "&amp;ROUND(MID(G56,SEARCH("_",G56,1)+1,LEN(G56)-(SEARCH("_",G56,1)))*0.305,0)</f>
        <v>#VALUE!</v>
      </c>
      <c r="H57" s="190" t="e">
        <f>LEFT(H56,2)&amp;"-"&amp;IF(MOD(LEFT(H56,2)+18,36)=0,36,MOD(LEFT(H56,2)+18,36))&amp;" "&amp;ROUND(MID(H56,SEARCH("_",H56,1)+1,LEN(H56)-(SEARCH("_",H56,1)))*0.305,0)</f>
        <v>#VALUE!</v>
      </c>
    </row>
    <row r="58" spans="4:8" ht="12.75">
      <c r="D58" s="229" t="s">
        <v>6171</v>
      </c>
      <c r="E58" s="190">
        <f>IF(E44=0,"",VLOOKUP(E44,'Waypoint Database'!A2:N4003,10,FALSE))</f>
      </c>
      <c r="F58" s="190">
        <f>IF(F44=0,"",VLOOKUP(F44,'Waypoint Database'!A2:N4003,10,FALSE))</f>
      </c>
      <c r="G58" s="190">
        <f>IF(G44=0,"",VLOOKUP(G44,'Waypoint Database'!A2:N4003,10,FALSE))</f>
      </c>
      <c r="H58" s="190">
        <f>IF(H44=0,"",VLOOKUP(H44,'Waypoint Database'!A2:N4003,10,FALSE))</f>
      </c>
    </row>
    <row r="59" spans="4:8" ht="12.75">
      <c r="D59" s="229" t="s">
        <v>1756</v>
      </c>
      <c r="E59" s="190" t="e">
        <f>LEFT(E58,2)&amp;"-"&amp;IF(MOD(LEFT(E58,2)+18,36)=0,36,MOD(LEFT(E58,2)+18,36))&amp;" "&amp;ROUND(MID(E58,SEARCH("_",E58,1)+1,LEN(E58)-(SEARCH("_",E58,1)))*0.305,0)</f>
        <v>#VALUE!</v>
      </c>
      <c r="F59" s="190" t="e">
        <f>LEFT(F58,2)&amp;"-"&amp;IF(MOD(LEFT(F58,2)+18,36)=0,36,MOD(LEFT(F58,2)+18,36))&amp;" "&amp;ROUND(MID(F58,SEARCH("_",F58,1)+1,LEN(F58)-(SEARCH("_",F58,1)))*0.305,0)</f>
        <v>#VALUE!</v>
      </c>
      <c r="G59" s="190" t="e">
        <f>LEFT(G58,2)&amp;"-"&amp;IF(MOD(LEFT(G58,2)+18,36)=0,36,MOD(LEFT(G58,2)+18,36))&amp;" "&amp;ROUND(MID(G58,SEARCH("_",G58,1)+1,LEN(G58)-(SEARCH("_",G58,1)))*0.305,0)</f>
        <v>#VALUE!</v>
      </c>
      <c r="H59" s="190" t="e">
        <f>LEFT(H58,2)&amp;"-"&amp;IF(MOD(LEFT(H58,2)+18,36)=0,36,MOD(LEFT(H58,2)+18,36))&amp;" "&amp;ROUND(MID(H58,SEARCH("_",H58,1)+1,LEN(H58)-(SEARCH("_",H58,1)))*0.305,0)</f>
        <v>#VALUE!</v>
      </c>
    </row>
    <row r="60" spans="4:8" ht="12.75">
      <c r="D60" s="229" t="s">
        <v>6172</v>
      </c>
      <c r="E60" s="190">
        <f>IF(E44=0,"",VLOOKUP(E44,'Waypoint Database'!A2:N4003,11,FALSE))</f>
      </c>
      <c r="F60" s="190">
        <f>IF(F44=0,"",VLOOKUP(F44,'Waypoint Database'!A2:N4003,11,FALSE))</f>
      </c>
      <c r="G60" s="190">
        <f>IF(G44=0,"",VLOOKUP(G44,'Waypoint Database'!A2:N4003,11,FALSE))</f>
      </c>
      <c r="H60" s="190">
        <f>IF(H44=0,"",VLOOKUP(H44,'Waypoint Database'!A2:N4003,11,FALSE))</f>
      </c>
    </row>
    <row r="61" spans="4:8" ht="12.75">
      <c r="D61" s="229" t="s">
        <v>1757</v>
      </c>
      <c r="E61" s="190" t="e">
        <f>LEFT(E60,2)&amp;"-"&amp;IF(MOD(LEFT(E60,2)+18,36)=0,36,MOD(LEFT(E60,2)+18,36))&amp;" "&amp;ROUND(MID(E60,SEARCH("_",E60,1)+1,LEN(E60)-(SEARCH("_",E60,1)))*0.305,0)</f>
        <v>#VALUE!</v>
      </c>
      <c r="F61" s="190" t="e">
        <f>LEFT(F60,2)&amp;"-"&amp;IF(MOD(LEFT(F60,2)+18,36)=0,36,MOD(LEFT(F60,2)+18,36))&amp;" "&amp;ROUND(MID(F60,SEARCH("_",F60,1)+1,LEN(F60)-(SEARCH("_",F60,1)))*0.305,0)</f>
        <v>#VALUE!</v>
      </c>
      <c r="G61" s="190" t="e">
        <f>LEFT(G60,2)&amp;"-"&amp;IF(MOD(LEFT(G60,2)+18,36)=0,36,MOD(LEFT(G60,2)+18,36))&amp;" "&amp;ROUND(MID(G60,SEARCH("_",G60,1)+1,LEN(G60)-(SEARCH("_",G60,1)))*0.305,0)</f>
        <v>#VALUE!</v>
      </c>
      <c r="H61" s="190" t="e">
        <f>LEFT(H60,2)&amp;"-"&amp;IF(MOD(LEFT(H60,2)+18,36)=0,36,MOD(LEFT(H60,2)+18,36))&amp;" "&amp;ROUND(MID(H60,SEARCH("_",H60,1)+1,LEN(H60)-(SEARCH("_",H60,1)))*0.305,0)</f>
        <v>#VALUE!</v>
      </c>
    </row>
    <row r="62" spans="4:8" ht="12.75">
      <c r="D62" s="229" t="s">
        <v>6173</v>
      </c>
      <c r="E62" s="190">
        <f>IF(E44=0,"",VLOOKUP(E44,'Waypoint Database'!A2:N4003,12,FALSE))</f>
      </c>
      <c r="F62" s="190">
        <f>IF(F44=0,"",VLOOKUP(F44,'Waypoint Database'!A2:N4003,12,FALSE))</f>
      </c>
      <c r="G62" s="190">
        <f>IF(G44=0,"",VLOOKUP(G44,'Waypoint Database'!A2:N4003,12,FALSE))</f>
      </c>
      <c r="H62" s="190">
        <f>IF(H44=0,"",VLOOKUP(H44,'Waypoint Database'!A2:N4003,12,FALSE))</f>
      </c>
    </row>
    <row r="63" spans="4:8" ht="12.75">
      <c r="D63" s="229" t="s">
        <v>1758</v>
      </c>
      <c r="E63" s="190" t="e">
        <f>LEFT(E62,2)&amp;"-"&amp;IF(MOD(LEFT(E62,2)+18,36)=0,36,MOD(LEFT(E56,2)+18,36))&amp;" "&amp;ROUND(MID(E62,SEARCH("_",E62,1)+1,LEN(E62)-(SEARCH("_",E62,1)))*0.305,0)</f>
        <v>#VALUE!</v>
      </c>
      <c r="F63" s="190" t="e">
        <f>LEFT(F62,2)&amp;"-"&amp;IF(MOD(LEFT(F62,2)+18,36)=0,36,MOD(LEFT(F56,2)+18,36))&amp;" "&amp;ROUND(MID(F62,SEARCH("_",F62,1)+1,LEN(F62)-(SEARCH("_",F62,1)))*0.305,0)</f>
        <v>#VALUE!</v>
      </c>
      <c r="G63" s="190" t="e">
        <f>LEFT(G62,2)&amp;"-"&amp;IF(MOD(LEFT(G62,2)+18,36)=0,36,MOD(LEFT(G56,2)+18,36))&amp;" "&amp;ROUND(MID(G62,SEARCH("_",G62,1)+1,LEN(G62)-(SEARCH("_",G62,1)))*0.305,0)</f>
        <v>#VALUE!</v>
      </c>
      <c r="H63" s="190" t="e">
        <f>LEFT(H62,2)&amp;"-"&amp;IF(MOD(LEFT(H62,2)+18,36)=0,36,MOD(LEFT(H56,2)+18,36))&amp;" "&amp;ROUND(MID(H62,SEARCH("_",H62,1)+1,LEN(H62)-(SEARCH("_",H62,1)))*0.305,0)</f>
        <v>#VALUE!</v>
      </c>
    </row>
    <row r="64" spans="4:8" ht="12.75">
      <c r="D64" s="229" t="s">
        <v>6174</v>
      </c>
      <c r="E64" s="190">
        <f>IF(E44=0,"",VLOOKUP(E44,'Waypoint Database'!A2:N4003,13,FALSE))</f>
      </c>
      <c r="F64" s="190">
        <f>IF(F44=0,"",VLOOKUP(F44,'Waypoint Database'!A2:N4003,13,FALSE))</f>
      </c>
      <c r="G64" s="190">
        <f>IF(G44=0,"",VLOOKUP(G44,'Waypoint Database'!A2:N4003,13,FALSE))</f>
      </c>
      <c r="H64" s="190">
        <f>IF(H44=0,"",VLOOKUP(H44,'Waypoint Database'!A2:N4003,13,FALSE))</f>
      </c>
    </row>
    <row r="65" spans="4:8" ht="12.75">
      <c r="D65" s="229" t="s">
        <v>1759</v>
      </c>
      <c r="E65" s="190" t="e">
        <f>LEFT(E64,2)&amp;"-"&amp;IF(MOD(LEFT(E64,2)+18,36)=0,36,MOD(LEFT(E64,2)+18,36))&amp;" "&amp;ROUND(MID(E64,SEARCH("_",E64,1)+1,LEN(E64)-(SEARCH("_",E64,1)))*0.305,0)</f>
        <v>#VALUE!</v>
      </c>
      <c r="F65" s="190" t="e">
        <f>LEFT(F64,2)&amp;"-"&amp;IF(MOD(LEFT(F64,2)+18,36)=0,36,MOD(LEFT(F64,2)+18,36))&amp;" "&amp;ROUND(MID(F64,SEARCH("_",F64,1)+1,LEN(F64)-(SEARCH("_",F64,1)))*0.305,0)</f>
        <v>#VALUE!</v>
      </c>
      <c r="G65" s="190" t="e">
        <f>LEFT(G64,2)&amp;"-"&amp;IF(MOD(LEFT(G64,2)+18,36)=0,36,MOD(LEFT(G64,2)+18,36))&amp;" "&amp;ROUND(MID(G64,SEARCH("_",G64,1)+1,LEN(G64)-(SEARCH("_",G64,1)))*0.305,0)</f>
        <v>#VALUE!</v>
      </c>
      <c r="H65" s="190" t="e">
        <f>LEFT(H64,2)&amp;"-"&amp;IF(MOD(LEFT(H64,2)+18,36)=0,36,MOD(LEFT(H64,2)+18,36))&amp;" "&amp;ROUND(MID(H64,SEARCH("_",H64,1)+1,LEN(H64)-(SEARCH("_",H64,1)))*0.305,0)</f>
        <v>#VALUE!</v>
      </c>
    </row>
    <row r="66" spans="4:8" ht="12.75">
      <c r="D66" s="229" t="s">
        <v>6175</v>
      </c>
      <c r="E66" s="190">
        <f>IF(E44=0,"",VLOOKUP(E44,'Waypoint Database'!A2:N4003,14,FALSE))</f>
      </c>
      <c r="F66" s="190">
        <f>IF(F44=0,"",VLOOKUP(F44,'Waypoint Database'!A2:N4003,14,FALSE))</f>
      </c>
      <c r="G66" s="190">
        <f>IF(G44=0,"",VLOOKUP(G44,'Waypoint Database'!A2:N4003,14,FALSE))</f>
      </c>
      <c r="H66" s="190">
        <f>IF(H44=0,"",VLOOKUP(H44,'Waypoint Database'!A2:N4003,14,FALSE))</f>
      </c>
    </row>
    <row r="67" spans="4:8" ht="13.5" thickBot="1">
      <c r="D67" s="230" t="s">
        <v>1760</v>
      </c>
      <c r="E67" s="211" t="e">
        <f>LEFT(E66,2)&amp;"-"&amp;IF(MOD(LEFT(E66,2)+18,36)=0,36,MOD(LEFT(E66,2)+18,36))&amp;" "&amp;ROUND(MID(E66,SEARCH("_",E66,1)+1,LEN(E66)-(SEARCH("_",E66,1)))*0.305,0)</f>
        <v>#VALUE!</v>
      </c>
      <c r="F67" s="211" t="e">
        <f>LEFT(F66,2)&amp;"-"&amp;IF(MOD(LEFT(F66,2)+18,36)=0,36,MOD(LEFT(F66,2)+18,36))&amp;" "&amp;ROUND(MID(F66,SEARCH("_",F66,1)+1,LEN(F66)-(SEARCH("_",F66,1)))*0.305,0)</f>
        <v>#VALUE!</v>
      </c>
      <c r="G67" s="211" t="e">
        <f>LEFT(G66,2)&amp;"-"&amp;IF(MOD(LEFT(G66,2)+18,36)=0,36,MOD(LEFT(G66,2)+18,36))&amp;" "&amp;ROUND(MID(G66,SEARCH("_",G66,1)+1,LEN(G66)-(SEARCH("_",G66,1)))*0.305,0)</f>
        <v>#VALUE!</v>
      </c>
      <c r="H67" s="211" t="e">
        <f>LEFT(H66,2)&amp;"-"&amp;IF(MOD(LEFT(H66,2)+18,36)=0,36,MOD(LEFT(H66,2)+18,36))&amp;" "&amp;ROUND(MID(H66,SEARCH("_",H66,1)+1,LEN(H66)-(SEARCH("_",H66,1)))*0.305,0)</f>
        <v>#VALUE!</v>
      </c>
    </row>
    <row r="68" spans="4:10" ht="12.75">
      <c r="D68" s="197"/>
      <c r="E68" s="185"/>
      <c r="F68" s="185"/>
      <c r="G68" s="185"/>
      <c r="H68" s="185"/>
      <c r="I68" s="197"/>
      <c r="J68" s="197"/>
    </row>
  </sheetData>
  <sheetProtection/>
  <mergeCells count="16">
    <mergeCell ref="D31:D32"/>
    <mergeCell ref="D33:D34"/>
    <mergeCell ref="D35:D36"/>
    <mergeCell ref="D37:D38"/>
    <mergeCell ref="AQ29:AR29"/>
    <mergeCell ref="AG1:AH1"/>
    <mergeCell ref="I1:J1"/>
    <mergeCell ref="Y1:AA1"/>
    <mergeCell ref="AE1:AF1"/>
    <mergeCell ref="K1:L1"/>
    <mergeCell ref="M1:T1"/>
    <mergeCell ref="AB1:AD1"/>
    <mergeCell ref="G1:H1"/>
    <mergeCell ref="E43:H43"/>
    <mergeCell ref="F30:H30"/>
    <mergeCell ref="AE30:AF30"/>
  </mergeCells>
  <conditionalFormatting sqref="F3:H27">
    <cfRule type="cellIs" priority="1" dxfId="1" operator="equal" stopIfTrue="1">
      <formula>"NOT IN DATABASE"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workbookViewId="0" topLeftCell="A22">
      <selection activeCell="D45" sqref="D45"/>
    </sheetView>
  </sheetViews>
  <sheetFormatPr defaultColWidth="9.140625" defaultRowHeight="12.75"/>
  <cols>
    <col min="1" max="1" width="21.8515625" style="86" customWidth="1"/>
    <col min="2" max="5" width="14.8515625" style="86" customWidth="1"/>
    <col min="6" max="6" width="14.8515625" style="86" hidden="1" customWidth="1"/>
    <col min="7" max="10" width="14.8515625" style="86" customWidth="1"/>
    <col min="11" max="11" width="3.421875" style="86" customWidth="1"/>
    <col min="12" max="16384" width="9.140625" style="86" customWidth="1"/>
  </cols>
  <sheetData>
    <row r="1" spans="1:10" ht="12.75">
      <c r="A1" s="455" t="s">
        <v>6338</v>
      </c>
      <c r="B1" s="456"/>
      <c r="C1" s="456"/>
      <c r="D1" s="456"/>
      <c r="E1" s="456"/>
      <c r="F1" s="456"/>
      <c r="G1" s="456"/>
      <c r="H1" s="456"/>
      <c r="I1" s="456"/>
      <c r="J1" s="457"/>
    </row>
    <row r="2" spans="1:10" ht="12.75">
      <c r="A2" s="107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2.75">
      <c r="A4" s="106" t="s">
        <v>5814</v>
      </c>
      <c r="B4" s="106" t="s">
        <v>5815</v>
      </c>
      <c r="C4" s="108">
        <v>90.83333333333333</v>
      </c>
      <c r="D4" s="108">
        <f>90-C4</f>
        <v>-0.8333333333333286</v>
      </c>
      <c r="E4" s="107"/>
      <c r="F4" s="107"/>
      <c r="G4" s="107"/>
      <c r="H4" s="107"/>
      <c r="I4" s="107"/>
      <c r="J4" s="107"/>
    </row>
    <row r="5" spans="1:10" ht="12.75">
      <c r="A5" s="122"/>
      <c r="B5" s="106" t="s">
        <v>5816</v>
      </c>
      <c r="C5" s="108">
        <v>96</v>
      </c>
      <c r="D5" s="108">
        <f>90-C5</f>
        <v>-6</v>
      </c>
      <c r="E5" s="107"/>
      <c r="F5" s="107"/>
      <c r="G5" s="107"/>
      <c r="H5" s="107"/>
      <c r="I5" s="107"/>
      <c r="J5" s="107"/>
    </row>
    <row r="6" spans="1:10" ht="12.75">
      <c r="A6" s="122"/>
      <c r="B6" s="106" t="s">
        <v>5817</v>
      </c>
      <c r="C6" s="108">
        <v>102</v>
      </c>
      <c r="D6" s="108">
        <f>90-C6</f>
        <v>-12</v>
      </c>
      <c r="E6" s="107"/>
      <c r="F6" s="107"/>
      <c r="G6" s="107"/>
      <c r="H6" s="107"/>
      <c r="I6" s="107"/>
      <c r="J6" s="107"/>
    </row>
    <row r="7" spans="1:10" ht="12.75">
      <c r="A7" s="122"/>
      <c r="B7" s="106" t="s">
        <v>5818</v>
      </c>
      <c r="C7" s="108">
        <v>108</v>
      </c>
      <c r="D7" s="108">
        <f>90-C7</f>
        <v>-18</v>
      </c>
      <c r="E7" s="107"/>
      <c r="F7" s="107"/>
      <c r="G7" s="107"/>
      <c r="H7" s="107"/>
      <c r="I7" s="107"/>
      <c r="J7" s="107"/>
    </row>
    <row r="8" spans="1:10" ht="12.75">
      <c r="A8" s="122"/>
      <c r="B8" s="123" t="s">
        <v>2088</v>
      </c>
      <c r="C8" s="124" t="s">
        <v>5816</v>
      </c>
      <c r="D8" s="124">
        <f>VLOOKUP(C8,B4:D7,3,FALSE)</f>
        <v>-6</v>
      </c>
      <c r="E8" s="107"/>
      <c r="F8" s="107"/>
      <c r="G8" s="107"/>
      <c r="H8" s="107"/>
      <c r="I8" s="107"/>
      <c r="J8" s="107"/>
    </row>
    <row r="9" spans="1:10" ht="12.75">
      <c r="A9" s="122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" customHeight="1">
      <c r="A10" s="106" t="s">
        <v>1229</v>
      </c>
      <c r="B10" s="106" t="s">
        <v>1214</v>
      </c>
      <c r="C10" s="106" t="s">
        <v>1215</v>
      </c>
      <c r="D10" s="106" t="s">
        <v>1216</v>
      </c>
      <c r="E10" s="107"/>
      <c r="F10" s="107"/>
      <c r="G10" s="107"/>
      <c r="H10" s="107"/>
      <c r="I10" s="107"/>
      <c r="J10" s="107"/>
    </row>
    <row r="11" spans="1:10" ht="12" customHeight="1">
      <c r="A11" s="121"/>
      <c r="B11" s="108">
        <f>YEAR(Date)</f>
        <v>1900</v>
      </c>
      <c r="C11" s="108">
        <f>MONTH(Date)</f>
        <v>1</v>
      </c>
      <c r="D11" s="108">
        <f>DAY(Date)</f>
        <v>0</v>
      </c>
      <c r="E11" s="107"/>
      <c r="F11" s="107"/>
      <c r="G11" s="107"/>
      <c r="H11" s="107"/>
      <c r="I11" s="107"/>
      <c r="J11" s="107"/>
    </row>
    <row r="12" spans="1:10" ht="12" customHeight="1">
      <c r="A12" s="121"/>
      <c r="B12" s="122"/>
      <c r="C12" s="122"/>
      <c r="D12" s="122"/>
      <c r="E12" s="107"/>
      <c r="F12" s="107"/>
      <c r="G12" s="107"/>
      <c r="H12" s="107"/>
      <c r="I12" s="107"/>
      <c r="J12" s="107"/>
    </row>
    <row r="13" spans="1:10" ht="12" customHeight="1">
      <c r="A13" s="106" t="s">
        <v>1230</v>
      </c>
      <c r="B13" s="108">
        <f>367*B11-INT(7*(B11+INT((C11+9)/12))/4)+INT(275*C11/9)+D11-730531.5</f>
        <v>-36526.5</v>
      </c>
      <c r="C13" s="107"/>
      <c r="D13" s="107"/>
      <c r="E13" s="107"/>
      <c r="F13" s="107"/>
      <c r="G13" s="107"/>
      <c r="H13" s="107"/>
      <c r="I13" s="107"/>
      <c r="J13" s="107"/>
    </row>
    <row r="14" spans="1:10" ht="12" customHeight="1">
      <c r="A14" s="122"/>
      <c r="B14" s="122"/>
      <c r="C14" s="107"/>
      <c r="D14" s="107"/>
      <c r="E14" s="107"/>
      <c r="F14" s="107"/>
      <c r="G14" s="107"/>
      <c r="H14" s="107"/>
      <c r="I14" s="107"/>
      <c r="J14" s="107"/>
    </row>
    <row r="15" spans="1:10" ht="12" customHeight="1">
      <c r="A15" s="106" t="s">
        <v>6260</v>
      </c>
      <c r="B15" s="125">
        <f>B13/36525</f>
        <v>-1.000041067761807</v>
      </c>
      <c r="C15" s="107"/>
      <c r="D15" s="107"/>
      <c r="E15" s="107"/>
      <c r="F15" s="107"/>
      <c r="G15" s="107"/>
      <c r="H15" s="107"/>
      <c r="I15" s="107"/>
      <c r="J15" s="107"/>
    </row>
    <row r="16" spans="1:10" ht="12" customHeight="1">
      <c r="A16" s="122"/>
      <c r="B16" s="122"/>
      <c r="C16" s="107"/>
      <c r="D16" s="107"/>
      <c r="E16" s="107"/>
      <c r="F16" s="107"/>
      <c r="G16" s="107"/>
      <c r="H16" s="107"/>
      <c r="I16" s="107"/>
      <c r="J16" s="107"/>
    </row>
    <row r="17" spans="1:10" ht="12" customHeight="1">
      <c r="A17" s="106" t="s">
        <v>1217</v>
      </c>
      <c r="B17" s="106">
        <f>'Flight Plan'!L42</f>
        <v>0</v>
      </c>
      <c r="C17" s="107"/>
      <c r="D17" s="107"/>
      <c r="E17" s="107"/>
      <c r="F17" s="107"/>
      <c r="G17" s="107"/>
      <c r="H17" s="107"/>
      <c r="I17" s="107"/>
      <c r="J17" s="107"/>
    </row>
    <row r="18" spans="1:10" ht="12" customHeight="1">
      <c r="A18" s="126" t="s">
        <v>6369</v>
      </c>
      <c r="B18" s="108" t="e">
        <f>VLOOKUP(B17,'Waypoint Database'!A2:D4003,2,FALSE)</f>
        <v>#N/A</v>
      </c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26" t="s">
        <v>1761</v>
      </c>
      <c r="B19" s="108" t="e">
        <f>-VLOOKUP(B17,'Waypoint Database'!A2:D4003,3,FALSE)</f>
        <v>#N/A</v>
      </c>
      <c r="C19" s="107"/>
      <c r="D19" s="107"/>
      <c r="E19" s="107"/>
      <c r="F19" s="107"/>
      <c r="G19" s="107"/>
      <c r="H19" s="107"/>
      <c r="I19" s="107"/>
      <c r="J19" s="107"/>
    </row>
    <row r="20" spans="1:10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 customHeight="1">
      <c r="A21" s="106" t="s">
        <v>4891</v>
      </c>
      <c r="B21" s="127"/>
      <c r="C21" s="127"/>
      <c r="D21" s="107"/>
      <c r="E21" s="107"/>
      <c r="F21" s="107"/>
      <c r="G21" s="107"/>
      <c r="H21" s="107"/>
      <c r="I21" s="107"/>
      <c r="J21" s="107"/>
    </row>
    <row r="22" spans="1:10" ht="12.75" customHeight="1">
      <c r="A22" s="147" t="s">
        <v>6973</v>
      </c>
      <c r="B22" s="128" t="s">
        <v>2867</v>
      </c>
      <c r="C22" s="129" t="e">
        <f>B19-7.5</f>
        <v>#N/A</v>
      </c>
      <c r="D22" s="107"/>
      <c r="E22" s="107"/>
      <c r="F22" s="107"/>
      <c r="G22" s="107"/>
      <c r="H22" s="107"/>
      <c r="I22" s="107"/>
      <c r="J22" s="107"/>
    </row>
    <row r="23" spans="1:10" ht="12.75" customHeight="1">
      <c r="A23" s="148" t="s">
        <v>6974</v>
      </c>
      <c r="B23" s="106" t="s">
        <v>4891</v>
      </c>
      <c r="C23" s="108" t="e">
        <f>INT(C22/15)+1</f>
        <v>#N/A</v>
      </c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1" ht="12.75" customHeight="1">
      <c r="A25" s="107"/>
      <c r="B25" s="452" t="s">
        <v>5819</v>
      </c>
      <c r="C25" s="453"/>
      <c r="D25" s="453"/>
      <c r="E25" s="454"/>
      <c r="F25" s="122"/>
      <c r="G25" s="452" t="s">
        <v>5820</v>
      </c>
      <c r="H25" s="453"/>
      <c r="I25" s="453"/>
      <c r="J25" s="454"/>
      <c r="K25" s="120"/>
    </row>
    <row r="26" spans="1:10" ht="12.75" customHeight="1">
      <c r="A26" s="130" t="s">
        <v>2867</v>
      </c>
      <c r="B26" s="131">
        <f>MOD(4.8949504201433+628.331969753199*B15,6.28318530718)</f>
        <v>4.855707197274775</v>
      </c>
      <c r="C26" s="132" t="e">
        <f>MOD(4.8949504201433+628.331969753199*B37,6.28318530718)</f>
        <v>#N/A</v>
      </c>
      <c r="D26" s="132" t="e">
        <f>MOD(4.8949504201433+628.331969753199*C37,6.28318530718)</f>
        <v>#N/A</v>
      </c>
      <c r="E26" s="133" t="e">
        <f>MOD(4.8949504201433+628.331969753199*D37,6.28318530718)</f>
        <v>#N/A</v>
      </c>
      <c r="F26" s="130" t="s">
        <v>2867</v>
      </c>
      <c r="G26" s="131">
        <f>MOD(4.8949504201433+628.331969753199*B15,6.28318530718)</f>
        <v>4.855707197274775</v>
      </c>
      <c r="H26" s="132" t="e">
        <f>MOD(4.8949504201433+628.331969753199*G37,6.28318530718)</f>
        <v>#N/A</v>
      </c>
      <c r="I26" s="132" t="e">
        <f>MOD(4.8949504201433+628.331969753199*H37,6.28318530718)</f>
        <v>#N/A</v>
      </c>
      <c r="J26" s="133" t="e">
        <f>MOD(4.8949504201433+628.331969753199*I37,6.28318530718)</f>
        <v>#N/A</v>
      </c>
    </row>
    <row r="27" spans="1:10" ht="12.75" customHeight="1">
      <c r="A27" s="130" t="s">
        <v>1218</v>
      </c>
      <c r="B27" s="134">
        <f>MOD(6.2400408+628.3019501*B15,6.28318530718)</f>
        <v>6.230818463170387</v>
      </c>
      <c r="C27" s="135" t="e">
        <f>MOD(6.2400408+628.3019501*B37,2*PI())</f>
        <v>#N/A</v>
      </c>
      <c r="D27" s="135" t="e">
        <f>MOD(6.2400408+628.3019501*C37,2*PI())</f>
        <v>#N/A</v>
      </c>
      <c r="E27" s="136" t="e">
        <f>MOD(6.2400408+628.3019501*D37,2*PI())</f>
        <v>#N/A</v>
      </c>
      <c r="F27" s="130" t="s">
        <v>1218</v>
      </c>
      <c r="G27" s="134">
        <f>MOD(6.2400408+628.3019501*B15,6.28318530718)</f>
        <v>6.230818463170387</v>
      </c>
      <c r="H27" s="135" t="e">
        <f>MOD(6.2400408+628.3019501*G37,2*PI())</f>
        <v>#N/A</v>
      </c>
      <c r="I27" s="135" t="e">
        <f>MOD(6.2400408+628.3019501*H37,2*PI())</f>
        <v>#N/A</v>
      </c>
      <c r="J27" s="136" t="e">
        <f>MOD(6.2400408+628.3019501*I37,2*PI())</f>
        <v>#N/A</v>
      </c>
    </row>
    <row r="28" spans="1:10" ht="12.75" customHeight="1">
      <c r="A28" s="130" t="s">
        <v>1219</v>
      </c>
      <c r="B28" s="134">
        <f>0.033423*SIN(B27)+0.00034907*SIN(2*B27)</f>
        <v>-0.0017859497735873107</v>
      </c>
      <c r="C28" s="135" t="e">
        <f>0.033423*SIN(C27)+0.00034907*SIN(2*C27)</f>
        <v>#N/A</v>
      </c>
      <c r="D28" s="135" t="e">
        <f>0.033423*SIN(D27)+0.00034907*SIN(2*D27)</f>
        <v>#N/A</v>
      </c>
      <c r="E28" s="136" t="e">
        <f>0.033423*SIN(E27)+0.00034907*SIN(2*E27)</f>
        <v>#N/A</v>
      </c>
      <c r="F28" s="130" t="s">
        <v>1219</v>
      </c>
      <c r="G28" s="134">
        <f>0.033423*SIN(G27)+0.00034907*SIN(2*G27)</f>
        <v>-0.0017859497735873107</v>
      </c>
      <c r="H28" s="135" t="e">
        <f>0.033423*SIN(H27)+0.00034907*SIN(2*H27)</f>
        <v>#N/A</v>
      </c>
      <c r="I28" s="135" t="e">
        <f>0.033423*SIN(I27)+0.00034907*SIN(2*I27)</f>
        <v>#N/A</v>
      </c>
      <c r="J28" s="136" t="e">
        <f>0.033423*SIN(J27)+0.00034907*SIN(2*J27)</f>
        <v>#N/A</v>
      </c>
    </row>
    <row r="29" spans="1:10" ht="12.75" customHeight="1">
      <c r="A29" s="130" t="s">
        <v>1220</v>
      </c>
      <c r="B29" s="134">
        <f>B26+B28</f>
        <v>4.853921247501187</v>
      </c>
      <c r="C29" s="135" t="e">
        <f>C26+C28</f>
        <v>#N/A</v>
      </c>
      <c r="D29" s="135" t="e">
        <f>D26+D28</f>
        <v>#N/A</v>
      </c>
      <c r="E29" s="136" t="e">
        <f>E26+E28</f>
        <v>#N/A</v>
      </c>
      <c r="F29" s="130" t="s">
        <v>1220</v>
      </c>
      <c r="G29" s="134">
        <f>G26+G28</f>
        <v>4.853921247501187</v>
      </c>
      <c r="H29" s="135" t="e">
        <f>H26+H28</f>
        <v>#N/A</v>
      </c>
      <c r="I29" s="135" t="e">
        <f>I26+I28</f>
        <v>#N/A</v>
      </c>
      <c r="J29" s="136" t="e">
        <f>J26+J28</f>
        <v>#N/A</v>
      </c>
    </row>
    <row r="30" spans="1:10" ht="12.75" customHeight="1">
      <c r="A30" s="130" t="s">
        <v>1221</v>
      </c>
      <c r="B30" s="134">
        <f>0.0430398*SIN(2*B29)-0.00092502*SIN(4*B29)-B28</f>
        <v>-0.010731198411021178</v>
      </c>
      <c r="C30" s="135" t="e">
        <f>0.0430398*SIN(2*C29)-0.00092502*SIN(4*C29)-C28</f>
        <v>#N/A</v>
      </c>
      <c r="D30" s="135" t="e">
        <f>0.0430398*SIN(2*D29)-0.00092502*SIN(4*D29)-D28</f>
        <v>#N/A</v>
      </c>
      <c r="E30" s="136" t="e">
        <f>0.0430398*SIN(2*E29)-0.00092502*SIN(4*E29)-E28</f>
        <v>#N/A</v>
      </c>
      <c r="F30" s="130" t="s">
        <v>1221</v>
      </c>
      <c r="G30" s="134">
        <f>0.0430398*SIN(2*G29)-0.00092502*SIN(4*G29)-G28</f>
        <v>-0.010731198411021178</v>
      </c>
      <c r="H30" s="135" t="e">
        <f>0.0430398*SIN(2*H29)-0.00092502*SIN(4*H29)-H28</f>
        <v>#N/A</v>
      </c>
      <c r="I30" s="135" t="e">
        <f>0.0430398*SIN(2*I29)-0.00092502*SIN(4*I29)-I28</f>
        <v>#N/A</v>
      </c>
      <c r="J30" s="136" t="e">
        <f>0.0430398*SIN(2*J29)-0.00092502*SIN(4*J29)-J28</f>
        <v>#N/A</v>
      </c>
    </row>
    <row r="31" spans="1:10" ht="12.75" customHeight="1">
      <c r="A31" s="130" t="s">
        <v>1222</v>
      </c>
      <c r="B31" s="134">
        <f>0.409093-0.0002269*B15</f>
        <v>0.40931990931827517</v>
      </c>
      <c r="C31" s="135" t="e">
        <f>0.409093-0.0002269*B37</f>
        <v>#N/A</v>
      </c>
      <c r="D31" s="135" t="e">
        <f>0.409093-0.0002269*C37</f>
        <v>#N/A</v>
      </c>
      <c r="E31" s="136" t="e">
        <f>0.409093-0.0002269*D37</f>
        <v>#N/A</v>
      </c>
      <c r="F31" s="130" t="s">
        <v>1222</v>
      </c>
      <c r="G31" s="134">
        <f>0.409093-0.0002269*B15</f>
        <v>0.40931990931827517</v>
      </c>
      <c r="H31" s="135" t="e">
        <f>0.409093-0.0002269*G37</f>
        <v>#N/A</v>
      </c>
      <c r="I31" s="135" t="e">
        <f>0.409093-0.0002269*H37</f>
        <v>#N/A</v>
      </c>
      <c r="J31" s="136" t="e">
        <f>0.409093-0.0002269*I37</f>
        <v>#N/A</v>
      </c>
    </row>
    <row r="32" spans="1:10" ht="12.75" customHeight="1">
      <c r="A32" s="130" t="s">
        <v>1223</v>
      </c>
      <c r="B32" s="134">
        <f>ASIN(SIN(B31)*SIN(B29))</f>
        <v>-0.4049861817917189</v>
      </c>
      <c r="C32" s="135" t="e">
        <f>ASIN(SIN(C31)*SIN(C29))</f>
        <v>#N/A</v>
      </c>
      <c r="D32" s="135" t="e">
        <f>ASIN(SIN(D31)*SIN(D29))</f>
        <v>#N/A</v>
      </c>
      <c r="E32" s="136" t="e">
        <f>ASIN(SIN(E31)*SIN(E29))</f>
        <v>#N/A</v>
      </c>
      <c r="F32" s="130" t="s">
        <v>1223</v>
      </c>
      <c r="G32" s="134">
        <f>ASIN(SIN(G31)*SIN(G29))</f>
        <v>-0.4049861817917189</v>
      </c>
      <c r="H32" s="135" t="e">
        <f>ASIN(SIN(H31)*SIN(H29))</f>
        <v>#N/A</v>
      </c>
      <c r="I32" s="135" t="e">
        <f>ASIN(SIN(I31)*SIN(I29))</f>
        <v>#N/A</v>
      </c>
      <c r="J32" s="136" t="e">
        <f>ASIN(SIN(J31)*SIN(J29))</f>
        <v>#N/A</v>
      </c>
    </row>
    <row r="33" spans="1:10" ht="12.75" customHeight="1">
      <c r="A33" s="130" t="s">
        <v>1224</v>
      </c>
      <c r="B33" s="134">
        <f>3.14159265358979-3.14159265358979+B30</f>
        <v>-0.010731198411021178</v>
      </c>
      <c r="C33" s="135" t="e">
        <f>B36-3.14159265358979+C30</f>
        <v>#N/A</v>
      </c>
      <c r="D33" s="135" t="e">
        <f>C36-3.14159265358979+D30</f>
        <v>#N/A</v>
      </c>
      <c r="E33" s="136" t="e">
        <f>D36-3.14159265358979+E30</f>
        <v>#N/A</v>
      </c>
      <c r="F33" s="130" t="s">
        <v>1224</v>
      </c>
      <c r="G33" s="134">
        <f>3.14159265358979-3.14159265358979+G30</f>
        <v>-0.010731198411021178</v>
      </c>
      <c r="H33" s="135" t="e">
        <f>G36-3.14159265358979+H30</f>
        <v>#N/A</v>
      </c>
      <c r="I33" s="135" t="e">
        <f>H36-3.14159265358979+I30</f>
        <v>#N/A</v>
      </c>
      <c r="J33" s="136" t="e">
        <f>I36-3.14159265358979+J30</f>
        <v>#N/A</v>
      </c>
    </row>
    <row r="34" spans="1:10" ht="12.75" customHeight="1">
      <c r="A34" s="130" t="s">
        <v>1225</v>
      </c>
      <c r="B34" s="134" t="e">
        <f>(SIN(0.017453293*D8)-SIN(0.017453293*B18)*SIN(B32))/(COS(0.017453293*B18)*COS(B32))</f>
        <v>#N/A</v>
      </c>
      <c r="C34" s="135" t="e">
        <f>(SIN(0.017453293*D8)-SIN(0.017453293*B18)*SIN(C32))/(COS(0.017453293*B18)*COS(C32))</f>
        <v>#N/A</v>
      </c>
      <c r="D34" s="135" t="e">
        <f>(SIN(0.017453293*D8)-SIN(0.017453293*B18)*SIN(D32))/(COS(0.017453293*B18)*COS(D32))</f>
        <v>#N/A</v>
      </c>
      <c r="E34" s="136" t="e">
        <f>(SIN(0.017453293*D8)-SIN(0.017453293*B18)*SIN(E32))/(COS(0.017453293*B18)*COS(E32))</f>
        <v>#N/A</v>
      </c>
      <c r="F34" s="130" t="s">
        <v>1225</v>
      </c>
      <c r="G34" s="134" t="e">
        <f>(SIN(0.017453293*D8)-SIN(0.017453293*B18)*SIN(G32))/(COS(0.017453293*B18)*COS(G32))</f>
        <v>#N/A</v>
      </c>
      <c r="H34" s="135" t="e">
        <f>(SIN(0.017453293*D8)-SIN(0.017453293*B18)*SIN(H32))/(COS(0.017453293*B18)*COS(H32))</f>
        <v>#N/A</v>
      </c>
      <c r="I34" s="135" t="e">
        <f>(SIN(0.017453293*D8)-SIN(0.017453293*B18)*SIN(I32))/(COS(0.017453293*B18)*COS(I32))</f>
        <v>#N/A</v>
      </c>
      <c r="J34" s="136" t="e">
        <f>(SIN(0.017453293*D8)-SIN(0.017453293*B18)*SIN(J32))/(COS(0.017453293*B18)*COS(J32))</f>
        <v>#N/A</v>
      </c>
    </row>
    <row r="35" spans="1:10" ht="12.75" customHeight="1">
      <c r="A35" s="130" t="s">
        <v>1226</v>
      </c>
      <c r="B35" s="134" t="e">
        <f>ACOS(B34)</f>
        <v>#N/A</v>
      </c>
      <c r="C35" s="135" t="e">
        <f>ACOS(C34)</f>
        <v>#N/A</v>
      </c>
      <c r="D35" s="135" t="e">
        <f>ACOS(D34)</f>
        <v>#N/A</v>
      </c>
      <c r="E35" s="136" t="e">
        <f>ACOS(E34)</f>
        <v>#N/A</v>
      </c>
      <c r="F35" s="130" t="s">
        <v>1226</v>
      </c>
      <c r="G35" s="134" t="e">
        <f>ACOS(G34)</f>
        <v>#N/A</v>
      </c>
      <c r="H35" s="135" t="e">
        <f>ACOS(H34)</f>
        <v>#N/A</v>
      </c>
      <c r="I35" s="135" t="e">
        <f>ACOS(I34)</f>
        <v>#N/A</v>
      </c>
      <c r="J35" s="136" t="e">
        <f>ACOS(J34)</f>
        <v>#N/A</v>
      </c>
    </row>
    <row r="36" spans="1:10" ht="12.75" customHeight="1">
      <c r="A36" s="130" t="s">
        <v>1227</v>
      </c>
      <c r="B36" s="134" t="e">
        <f>3.14159265358979-(B33+0.017453293*B19+1*B35)</f>
        <v>#N/A</v>
      </c>
      <c r="C36" s="135" t="e">
        <f>B36-(C33+0.017453293*B19+1*C35)</f>
        <v>#N/A</v>
      </c>
      <c r="D36" s="135" t="e">
        <f>C36-(D33+0.017453293*B19+1*D35)</f>
        <v>#N/A</v>
      </c>
      <c r="E36" s="136" t="e">
        <f>D36-(E33+0.017453293*B19+1*E35)</f>
        <v>#N/A</v>
      </c>
      <c r="F36" s="130" t="s">
        <v>1227</v>
      </c>
      <c r="G36" s="134" t="e">
        <f>3.14159265358979-(G33+0.017453293*B19+-1*G35)</f>
        <v>#N/A</v>
      </c>
      <c r="H36" s="135" t="e">
        <f>G36-(H33+0.017453293*B19+-1*H35)</f>
        <v>#N/A</v>
      </c>
      <c r="I36" s="135" t="e">
        <f>H36-(I33+0.017453293*B19+-1*I35)</f>
        <v>#N/A</v>
      </c>
      <c r="J36" s="136" t="e">
        <f>I36-(J33+0.017453293*B19+-1*J35)</f>
        <v>#N/A</v>
      </c>
    </row>
    <row r="37" spans="1:10" ht="12.75" customHeight="1">
      <c r="A37" s="130" t="s">
        <v>1228</v>
      </c>
      <c r="B37" s="137" t="e">
        <f>(B13+B36/(6.28318530718))/36525</f>
        <v>#N/A</v>
      </c>
      <c r="C37" s="138" t="e">
        <f>(B13+C36/(2*PI()))/36525</f>
        <v>#N/A</v>
      </c>
      <c r="D37" s="138" t="e">
        <f>(B13+D36/(2*PI()))/36525</f>
        <v>#N/A</v>
      </c>
      <c r="E37" s="139" t="e">
        <f>(B13+E36/(2*PI()))/36525</f>
        <v>#N/A</v>
      </c>
      <c r="F37" s="130" t="s">
        <v>1228</v>
      </c>
      <c r="G37" s="137" t="e">
        <f>(B13+G36/(6.28318530718))/36525</f>
        <v>#N/A</v>
      </c>
      <c r="H37" s="138" t="e">
        <f>(B13+H36/(2*PI()))/36525</f>
        <v>#N/A</v>
      </c>
      <c r="I37" s="138" t="e">
        <f>(B13+I36/(2*PI()))/36525</f>
        <v>#N/A</v>
      </c>
      <c r="J37" s="139" t="e">
        <f>(B13+J36/(2*PI()))/36525</f>
        <v>#N/A</v>
      </c>
    </row>
    <row r="38" spans="1:10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2.75" customHeight="1">
      <c r="A39" s="140"/>
      <c r="B39" s="106" t="s">
        <v>2089</v>
      </c>
      <c r="C39" s="106" t="s">
        <v>6261</v>
      </c>
      <c r="D39" s="106" t="s">
        <v>4914</v>
      </c>
      <c r="E39" s="107"/>
      <c r="F39" s="107"/>
      <c r="G39" s="107"/>
      <c r="H39" s="107"/>
      <c r="I39" s="107"/>
      <c r="J39" s="107"/>
    </row>
    <row r="40" spans="1:10" ht="12.75" customHeight="1">
      <c r="A40" s="130" t="s">
        <v>5819</v>
      </c>
      <c r="B40" s="141" t="e">
        <f>MOD(E36*57.29577951/15,24)</f>
        <v>#N/A</v>
      </c>
      <c r="C40" s="141" t="e">
        <f>MOD(B40+C23,24)</f>
        <v>#N/A</v>
      </c>
      <c r="D40" s="263" t="e">
        <f>MOD(ROUNDDOWN((B40-INT(B40))*60,0),60)</f>
        <v>#N/A</v>
      </c>
      <c r="E40" s="262"/>
      <c r="F40" s="107"/>
      <c r="G40" s="107"/>
      <c r="H40" s="107"/>
      <c r="I40" s="107"/>
      <c r="J40" s="107"/>
    </row>
    <row r="41" spans="1:10" ht="12.75" customHeight="1">
      <c r="A41" s="130" t="s">
        <v>5820</v>
      </c>
      <c r="B41" s="141" t="e">
        <f>MOD(J36*57.29577951/15,24)</f>
        <v>#N/A</v>
      </c>
      <c r="C41" s="141" t="e">
        <f>MOD(B41+C23,24)</f>
        <v>#N/A</v>
      </c>
      <c r="D41" s="263" t="e">
        <f>MOD(ROUNDDOWN((B41-INT(B41))*60,0),60)</f>
        <v>#N/A</v>
      </c>
      <c r="E41" s="262"/>
      <c r="F41" s="107"/>
      <c r="G41" s="107"/>
      <c r="H41" s="107"/>
      <c r="I41" s="107"/>
      <c r="J41" s="107"/>
    </row>
    <row r="42" spans="1:10" ht="12.75" customHeight="1">
      <c r="A42" s="130"/>
      <c r="B42" s="142"/>
      <c r="C42" s="142"/>
      <c r="D42" s="107"/>
      <c r="E42" s="107"/>
      <c r="F42" s="107"/>
      <c r="G42" s="107"/>
      <c r="H42" s="107"/>
      <c r="I42" s="107"/>
      <c r="J42" s="107"/>
    </row>
    <row r="43" spans="1:10" ht="12.75" customHeight="1">
      <c r="A43" s="67" t="s">
        <v>5819</v>
      </c>
      <c r="B43" s="264" t="e">
        <f>ROUNDDOWN((B40-INT(B40))*0.6,2)+INT(B40)</f>
        <v>#N/A</v>
      </c>
      <c r="C43" s="264" t="e">
        <f>ROUNDDOWN((C40-INT(C40))*0.6,2)+INT(C40)</f>
        <v>#N/A</v>
      </c>
      <c r="D43" s="107" t="s">
        <v>5152</v>
      </c>
      <c r="E43" s="107"/>
      <c r="F43" s="107"/>
      <c r="G43" s="107"/>
      <c r="H43" s="107"/>
      <c r="I43" s="107"/>
      <c r="J43" s="107"/>
    </row>
    <row r="44" spans="1:10" ht="12.75" customHeight="1">
      <c r="A44" s="67" t="s">
        <v>5820</v>
      </c>
      <c r="B44" s="264" t="e">
        <f>ROUNDDOWN((B41-INT(B41))*0.6,2)+INT(B41)</f>
        <v>#N/A</v>
      </c>
      <c r="C44" s="264" t="e">
        <f>ROUNDDOWN((C41-INT(C41))*0.6,2)+INT(C41)</f>
        <v>#N/A</v>
      </c>
      <c r="D44" s="107" t="s">
        <v>5153</v>
      </c>
      <c r="E44" s="107"/>
      <c r="F44" s="107"/>
      <c r="G44" s="107"/>
      <c r="H44" s="107"/>
      <c r="I44" s="107"/>
      <c r="J44" s="107"/>
    </row>
    <row r="45" ht="12.75" customHeight="1"/>
    <row r="46" ht="12.75" customHeight="1">
      <c r="B46" s="143"/>
    </row>
    <row r="47" ht="12.75" customHeight="1">
      <c r="B47" s="144"/>
    </row>
    <row r="48" ht="12.75" customHeight="1"/>
  </sheetData>
  <mergeCells count="3">
    <mergeCell ref="B25:E25"/>
    <mergeCell ref="G25:J25"/>
    <mergeCell ref="A1:J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F92"/>
  <sheetViews>
    <sheetView workbookViewId="0" topLeftCell="A1">
      <selection activeCell="I6" sqref="I6"/>
    </sheetView>
  </sheetViews>
  <sheetFormatPr defaultColWidth="9.140625" defaultRowHeight="12.75"/>
  <cols>
    <col min="1" max="1" width="5.7109375" style="256" customWidth="1"/>
    <col min="2" max="2" width="9.421875" style="256" customWidth="1"/>
    <col min="3" max="3" width="8.00390625" style="256" customWidth="1"/>
    <col min="4" max="4" width="6.8515625" style="256" customWidth="1"/>
    <col min="5" max="5" width="7.57421875" style="256" customWidth="1"/>
    <col min="6" max="6" width="6.28125" style="256" customWidth="1"/>
  </cols>
  <sheetData>
    <row r="1" spans="1:6" ht="12.75">
      <c r="A1" s="253">
        <v>2000</v>
      </c>
      <c r="B1" s="253" t="s">
        <v>7396</v>
      </c>
      <c r="C1" s="254"/>
      <c r="D1" s="254"/>
      <c r="E1" s="254"/>
      <c r="F1" s="254"/>
    </row>
    <row r="2" spans="1:6" ht="12.75">
      <c r="A2" s="255">
        <v>1</v>
      </c>
      <c r="B2" s="255">
        <v>0</v>
      </c>
      <c r="C2" s="255">
        <v>-29616</v>
      </c>
      <c r="D2" s="255">
        <v>0</v>
      </c>
      <c r="E2" s="255">
        <v>14.7</v>
      </c>
      <c r="F2" s="255">
        <v>0</v>
      </c>
    </row>
    <row r="3" spans="1:6" ht="12.75">
      <c r="A3" s="255">
        <v>1</v>
      </c>
      <c r="B3" s="255">
        <v>1</v>
      </c>
      <c r="C3" s="255">
        <v>-1722.7</v>
      </c>
      <c r="D3" s="255">
        <v>5194.5</v>
      </c>
      <c r="E3" s="255">
        <v>11.1</v>
      </c>
      <c r="F3" s="255">
        <v>-20.4</v>
      </c>
    </row>
    <row r="4" spans="1:6" ht="12.75">
      <c r="A4" s="255">
        <v>2</v>
      </c>
      <c r="B4" s="255">
        <v>0</v>
      </c>
      <c r="C4" s="255">
        <v>-2266.7</v>
      </c>
      <c r="D4" s="255">
        <v>0</v>
      </c>
      <c r="E4" s="255">
        <v>-13.6</v>
      </c>
      <c r="F4" s="255">
        <v>0</v>
      </c>
    </row>
    <row r="5" spans="1:6" ht="12.75">
      <c r="A5" s="255">
        <v>2</v>
      </c>
      <c r="B5" s="255">
        <v>1</v>
      </c>
      <c r="C5" s="255">
        <v>3070.2</v>
      </c>
      <c r="D5" s="255">
        <v>-2484.8</v>
      </c>
      <c r="E5" s="255">
        <v>-0.7</v>
      </c>
      <c r="F5" s="255">
        <v>-21.5</v>
      </c>
    </row>
    <row r="6" spans="1:6" ht="12.75">
      <c r="A6" s="255">
        <v>2</v>
      </c>
      <c r="B6" s="255">
        <v>2</v>
      </c>
      <c r="C6" s="255">
        <v>1677.6</v>
      </c>
      <c r="D6" s="255">
        <v>-467.9</v>
      </c>
      <c r="E6" s="255">
        <v>-1.8</v>
      </c>
      <c r="F6" s="255">
        <v>-9.6</v>
      </c>
    </row>
    <row r="7" spans="1:6" ht="12.75">
      <c r="A7" s="255">
        <v>3</v>
      </c>
      <c r="B7" s="255">
        <v>0</v>
      </c>
      <c r="C7" s="255">
        <v>1322.4</v>
      </c>
      <c r="D7" s="255">
        <v>0</v>
      </c>
      <c r="E7" s="255">
        <v>0.3</v>
      </c>
      <c r="F7" s="255">
        <v>0</v>
      </c>
    </row>
    <row r="8" spans="1:6" ht="12.75">
      <c r="A8" s="255">
        <v>3</v>
      </c>
      <c r="B8" s="255">
        <v>1</v>
      </c>
      <c r="C8" s="255">
        <v>-2291.5</v>
      </c>
      <c r="D8" s="255">
        <v>-224.7</v>
      </c>
      <c r="E8" s="255">
        <v>-4.3</v>
      </c>
      <c r="F8" s="255">
        <v>6.4</v>
      </c>
    </row>
    <row r="9" spans="1:6" ht="12.75">
      <c r="A9" s="255">
        <v>3</v>
      </c>
      <c r="B9" s="255">
        <v>2</v>
      </c>
      <c r="C9" s="255">
        <v>1255.9</v>
      </c>
      <c r="D9" s="255">
        <v>293</v>
      </c>
      <c r="E9" s="255">
        <v>0.9</v>
      </c>
      <c r="F9" s="255">
        <v>-1.3</v>
      </c>
    </row>
    <row r="10" spans="1:6" ht="12.75">
      <c r="A10" s="255">
        <v>3</v>
      </c>
      <c r="B10" s="255">
        <v>3</v>
      </c>
      <c r="C10" s="255">
        <v>724.8</v>
      </c>
      <c r="D10" s="255">
        <v>-486.5</v>
      </c>
      <c r="E10" s="255">
        <v>-8.4</v>
      </c>
      <c r="F10" s="255">
        <v>-13.3</v>
      </c>
    </row>
    <row r="11" spans="1:6" ht="12.75">
      <c r="A11" s="255">
        <v>4</v>
      </c>
      <c r="B11" s="255">
        <v>0</v>
      </c>
      <c r="C11" s="255">
        <v>932.1</v>
      </c>
      <c r="D11" s="255">
        <v>0</v>
      </c>
      <c r="E11" s="255">
        <v>-1.6</v>
      </c>
      <c r="F11" s="255">
        <v>0</v>
      </c>
    </row>
    <row r="12" spans="1:6" ht="12.75">
      <c r="A12" s="255">
        <v>4</v>
      </c>
      <c r="B12" s="255">
        <v>1</v>
      </c>
      <c r="C12" s="255">
        <v>786.3</v>
      </c>
      <c r="D12" s="255">
        <v>273.3</v>
      </c>
      <c r="E12" s="255">
        <v>0.9</v>
      </c>
      <c r="F12" s="255">
        <v>2.3</v>
      </c>
    </row>
    <row r="13" spans="1:6" ht="12.75">
      <c r="A13" s="255">
        <v>4</v>
      </c>
      <c r="B13" s="255">
        <v>2</v>
      </c>
      <c r="C13" s="255">
        <v>250.6</v>
      </c>
      <c r="D13" s="255">
        <v>-227.9</v>
      </c>
      <c r="E13" s="255">
        <v>-7.6</v>
      </c>
      <c r="F13" s="255">
        <v>0.7</v>
      </c>
    </row>
    <row r="14" spans="1:6" ht="12.75">
      <c r="A14" s="255">
        <v>4</v>
      </c>
      <c r="B14" s="255">
        <v>3</v>
      </c>
      <c r="C14" s="255">
        <v>-401.5</v>
      </c>
      <c r="D14" s="255">
        <v>120.9</v>
      </c>
      <c r="E14" s="255">
        <v>2.2</v>
      </c>
      <c r="F14" s="255">
        <v>3.7</v>
      </c>
    </row>
    <row r="15" spans="1:6" ht="12.75">
      <c r="A15" s="255">
        <v>4</v>
      </c>
      <c r="B15" s="255">
        <v>4</v>
      </c>
      <c r="C15" s="255">
        <v>106.2</v>
      </c>
      <c r="D15" s="255">
        <v>-302.7</v>
      </c>
      <c r="E15" s="255">
        <v>-3.2</v>
      </c>
      <c r="F15" s="255">
        <v>-0.5</v>
      </c>
    </row>
    <row r="16" spans="1:6" ht="12.75">
      <c r="A16" s="255">
        <v>5</v>
      </c>
      <c r="B16" s="255">
        <v>0</v>
      </c>
      <c r="C16" s="255">
        <v>-211.9</v>
      </c>
      <c r="D16" s="255">
        <v>0</v>
      </c>
      <c r="E16" s="255">
        <v>-0.9</v>
      </c>
      <c r="F16" s="255">
        <v>0</v>
      </c>
    </row>
    <row r="17" spans="1:6" ht="12.75">
      <c r="A17" s="255">
        <v>5</v>
      </c>
      <c r="B17" s="255">
        <v>1</v>
      </c>
      <c r="C17" s="255">
        <v>351.6</v>
      </c>
      <c r="D17" s="255">
        <v>42</v>
      </c>
      <c r="E17" s="255">
        <v>-0.2</v>
      </c>
      <c r="F17" s="255">
        <v>0</v>
      </c>
    </row>
    <row r="18" spans="1:6" ht="12.75">
      <c r="A18" s="255">
        <v>5</v>
      </c>
      <c r="B18" s="255">
        <v>2</v>
      </c>
      <c r="C18" s="255">
        <v>220.8</v>
      </c>
      <c r="D18" s="255">
        <v>173.8</v>
      </c>
      <c r="E18" s="255">
        <v>-2.5</v>
      </c>
      <c r="F18" s="255">
        <v>2.1</v>
      </c>
    </row>
    <row r="19" spans="1:6" ht="12.75">
      <c r="A19" s="255">
        <v>5</v>
      </c>
      <c r="B19" s="255">
        <v>3</v>
      </c>
      <c r="C19" s="255">
        <v>-134.5</v>
      </c>
      <c r="D19" s="255">
        <v>-135</v>
      </c>
      <c r="E19" s="255">
        <v>-2.7</v>
      </c>
      <c r="F19" s="255">
        <v>2.3</v>
      </c>
    </row>
    <row r="20" spans="1:6" ht="12.75">
      <c r="A20" s="255">
        <v>5</v>
      </c>
      <c r="B20" s="255">
        <v>4</v>
      </c>
      <c r="C20" s="255">
        <v>-168.8</v>
      </c>
      <c r="D20" s="255">
        <v>-38.6</v>
      </c>
      <c r="E20" s="255">
        <v>-0.9</v>
      </c>
      <c r="F20" s="255">
        <v>3.1</v>
      </c>
    </row>
    <row r="21" spans="1:6" ht="12.75">
      <c r="A21" s="255">
        <v>5</v>
      </c>
      <c r="B21" s="255">
        <v>5</v>
      </c>
      <c r="C21" s="255">
        <v>-13.3</v>
      </c>
      <c r="D21" s="255">
        <v>105.2</v>
      </c>
      <c r="E21" s="255">
        <v>1.7</v>
      </c>
      <c r="F21" s="255">
        <v>0</v>
      </c>
    </row>
    <row r="22" spans="1:6" ht="12.75">
      <c r="A22" s="255">
        <v>6</v>
      </c>
      <c r="B22" s="255">
        <v>0</v>
      </c>
      <c r="C22" s="255">
        <v>73.8</v>
      </c>
      <c r="D22" s="255">
        <v>0</v>
      </c>
      <c r="E22" s="255">
        <v>1.2</v>
      </c>
      <c r="F22" s="255">
        <v>0</v>
      </c>
    </row>
    <row r="23" spans="1:6" ht="12.75">
      <c r="A23" s="255">
        <v>6</v>
      </c>
      <c r="B23" s="255">
        <v>1</v>
      </c>
      <c r="C23" s="255">
        <v>68.2</v>
      </c>
      <c r="D23" s="255">
        <v>-17.4</v>
      </c>
      <c r="E23" s="255">
        <v>0.2</v>
      </c>
      <c r="F23" s="255">
        <v>-0.3</v>
      </c>
    </row>
    <row r="24" spans="1:6" ht="12.75">
      <c r="A24" s="255">
        <v>6</v>
      </c>
      <c r="B24" s="255">
        <v>2</v>
      </c>
      <c r="C24" s="255">
        <v>74.1</v>
      </c>
      <c r="D24" s="255">
        <v>61.2</v>
      </c>
      <c r="E24" s="255">
        <v>1.7</v>
      </c>
      <c r="F24" s="255">
        <v>-1.7</v>
      </c>
    </row>
    <row r="25" spans="1:6" ht="12.75">
      <c r="A25" s="255">
        <v>6</v>
      </c>
      <c r="B25" s="255">
        <v>3</v>
      </c>
      <c r="C25" s="255">
        <v>-163.5</v>
      </c>
      <c r="D25" s="255">
        <v>63.2</v>
      </c>
      <c r="E25" s="255">
        <v>1.6</v>
      </c>
      <c r="F25" s="255">
        <v>-0.9</v>
      </c>
    </row>
    <row r="26" spans="1:6" ht="12.75">
      <c r="A26" s="255">
        <v>6</v>
      </c>
      <c r="B26" s="255">
        <v>4</v>
      </c>
      <c r="C26" s="255">
        <v>-3.8</v>
      </c>
      <c r="D26" s="255">
        <v>-62.9</v>
      </c>
      <c r="E26" s="255">
        <v>-0.1</v>
      </c>
      <c r="F26" s="255">
        <v>-1</v>
      </c>
    </row>
    <row r="27" spans="1:6" ht="12.75">
      <c r="A27" s="255">
        <v>6</v>
      </c>
      <c r="B27" s="255">
        <v>5</v>
      </c>
      <c r="C27" s="255">
        <v>17.1</v>
      </c>
      <c r="D27" s="255">
        <v>0.2</v>
      </c>
      <c r="E27" s="255">
        <v>-0.3</v>
      </c>
      <c r="F27" s="255">
        <v>-0.1</v>
      </c>
    </row>
    <row r="28" spans="1:6" ht="12.75">
      <c r="A28" s="255">
        <v>6</v>
      </c>
      <c r="B28" s="255">
        <v>6</v>
      </c>
      <c r="C28" s="255">
        <v>-85.1</v>
      </c>
      <c r="D28" s="255">
        <v>43</v>
      </c>
      <c r="E28" s="255">
        <v>0.8</v>
      </c>
      <c r="F28" s="255">
        <v>1.9</v>
      </c>
    </row>
    <row r="29" spans="1:6" ht="12.75">
      <c r="A29" s="255">
        <v>7</v>
      </c>
      <c r="B29" s="255">
        <v>0</v>
      </c>
      <c r="C29" s="255">
        <v>77.4</v>
      </c>
      <c r="D29" s="255">
        <v>0</v>
      </c>
      <c r="E29" s="255">
        <v>-0.4</v>
      </c>
      <c r="F29" s="255">
        <v>0</v>
      </c>
    </row>
    <row r="30" spans="1:6" ht="12.75">
      <c r="A30" s="255">
        <v>7</v>
      </c>
      <c r="B30" s="255">
        <v>1</v>
      </c>
      <c r="C30" s="255">
        <v>-73.9</v>
      </c>
      <c r="D30" s="255">
        <v>-62.3</v>
      </c>
      <c r="E30" s="255">
        <v>-0.8</v>
      </c>
      <c r="F30" s="255">
        <v>1.4</v>
      </c>
    </row>
    <row r="31" spans="1:6" ht="12.75">
      <c r="A31" s="255">
        <v>7</v>
      </c>
      <c r="B31" s="255">
        <v>2</v>
      </c>
      <c r="C31" s="255">
        <v>2.2</v>
      </c>
      <c r="D31" s="255">
        <v>-24.5</v>
      </c>
      <c r="E31" s="255">
        <v>-0.2</v>
      </c>
      <c r="F31" s="255">
        <v>0.2</v>
      </c>
    </row>
    <row r="32" spans="1:6" ht="12.75">
      <c r="A32" s="255">
        <v>7</v>
      </c>
      <c r="B32" s="255">
        <v>3</v>
      </c>
      <c r="C32" s="255">
        <v>35.7</v>
      </c>
      <c r="D32" s="255">
        <v>8.9</v>
      </c>
      <c r="E32" s="255">
        <v>1.1</v>
      </c>
      <c r="F32" s="255">
        <v>0.7</v>
      </c>
    </row>
    <row r="33" spans="1:6" ht="12.75">
      <c r="A33" s="255">
        <v>7</v>
      </c>
      <c r="B33" s="255">
        <v>4</v>
      </c>
      <c r="C33" s="255">
        <v>7.3</v>
      </c>
      <c r="D33" s="255">
        <v>23.4</v>
      </c>
      <c r="E33" s="255">
        <v>0.4</v>
      </c>
      <c r="F33" s="255">
        <v>0.4</v>
      </c>
    </row>
    <row r="34" spans="1:6" ht="12.75">
      <c r="A34" s="255">
        <v>7</v>
      </c>
      <c r="B34" s="255">
        <v>5</v>
      </c>
      <c r="C34" s="255">
        <v>5.2</v>
      </c>
      <c r="D34" s="255">
        <v>15</v>
      </c>
      <c r="E34" s="255">
        <v>0</v>
      </c>
      <c r="F34" s="255">
        <v>-0.3</v>
      </c>
    </row>
    <row r="35" spans="1:6" ht="12.75">
      <c r="A35" s="255">
        <v>7</v>
      </c>
      <c r="B35" s="255">
        <v>6</v>
      </c>
      <c r="C35" s="255">
        <v>8.4</v>
      </c>
      <c r="D35" s="255">
        <v>-27.6</v>
      </c>
      <c r="E35" s="255">
        <v>-0.2</v>
      </c>
      <c r="F35" s="255">
        <v>-0.8</v>
      </c>
    </row>
    <row r="36" spans="1:6" ht="12.75">
      <c r="A36" s="255">
        <v>7</v>
      </c>
      <c r="B36" s="255">
        <v>7</v>
      </c>
      <c r="C36" s="255">
        <v>-1.5</v>
      </c>
      <c r="D36" s="255">
        <v>-7.8</v>
      </c>
      <c r="E36" s="255">
        <v>-0.2</v>
      </c>
      <c r="F36" s="255">
        <v>-0.1</v>
      </c>
    </row>
    <row r="37" spans="1:6" ht="12.75">
      <c r="A37" s="255">
        <v>8</v>
      </c>
      <c r="B37" s="255">
        <v>0</v>
      </c>
      <c r="C37" s="255">
        <v>23.3</v>
      </c>
      <c r="D37" s="255">
        <v>0</v>
      </c>
      <c r="E37" s="255">
        <v>-0.3</v>
      </c>
      <c r="F37" s="255">
        <v>0</v>
      </c>
    </row>
    <row r="38" spans="1:6" ht="12.75">
      <c r="A38" s="255">
        <v>8</v>
      </c>
      <c r="B38" s="255">
        <v>1</v>
      </c>
      <c r="C38" s="255">
        <v>7.3</v>
      </c>
      <c r="D38" s="255">
        <v>12.4</v>
      </c>
      <c r="E38" s="255">
        <v>0.6</v>
      </c>
      <c r="F38" s="255">
        <v>-0.5</v>
      </c>
    </row>
    <row r="39" spans="1:6" ht="12.75">
      <c r="A39" s="255">
        <v>8</v>
      </c>
      <c r="B39" s="255">
        <v>2</v>
      </c>
      <c r="C39" s="255">
        <v>-8.5</v>
      </c>
      <c r="D39" s="255">
        <v>-20.8</v>
      </c>
      <c r="E39" s="255">
        <v>-0.8</v>
      </c>
      <c r="F39" s="255">
        <v>0.1</v>
      </c>
    </row>
    <row r="40" spans="1:6" ht="12.75">
      <c r="A40" s="255">
        <v>8</v>
      </c>
      <c r="B40" s="255">
        <v>3</v>
      </c>
      <c r="C40" s="255">
        <v>-6.6</v>
      </c>
      <c r="D40" s="255">
        <v>8.4</v>
      </c>
      <c r="E40" s="255">
        <v>0.3</v>
      </c>
      <c r="F40" s="255">
        <v>-0.2</v>
      </c>
    </row>
    <row r="41" spans="1:6" ht="12.75">
      <c r="A41" s="255">
        <v>8</v>
      </c>
      <c r="B41" s="255">
        <v>4</v>
      </c>
      <c r="C41" s="255">
        <v>-16.9</v>
      </c>
      <c r="D41" s="255">
        <v>-21.2</v>
      </c>
      <c r="E41" s="255">
        <v>-0.2</v>
      </c>
      <c r="F41" s="255">
        <v>0</v>
      </c>
    </row>
    <row r="42" spans="1:6" ht="12.75">
      <c r="A42" s="255">
        <v>8</v>
      </c>
      <c r="B42" s="255">
        <v>5</v>
      </c>
      <c r="C42" s="255">
        <v>8.6</v>
      </c>
      <c r="D42" s="255">
        <v>15.5</v>
      </c>
      <c r="E42" s="255">
        <v>0.5</v>
      </c>
      <c r="F42" s="255">
        <v>0.1</v>
      </c>
    </row>
    <row r="43" spans="1:6" ht="12.75">
      <c r="A43" s="255">
        <v>8</v>
      </c>
      <c r="B43" s="255">
        <v>6</v>
      </c>
      <c r="C43" s="255">
        <v>4.9</v>
      </c>
      <c r="D43" s="255">
        <v>9.1</v>
      </c>
      <c r="E43" s="255">
        <v>0</v>
      </c>
      <c r="F43" s="255">
        <v>-0.1</v>
      </c>
    </row>
    <row r="44" spans="1:6" ht="12.75">
      <c r="A44" s="255">
        <v>8</v>
      </c>
      <c r="B44" s="255">
        <v>7</v>
      </c>
      <c r="C44" s="255">
        <v>-7.8</v>
      </c>
      <c r="D44" s="255">
        <v>-15.5</v>
      </c>
      <c r="E44" s="255">
        <v>-0.6</v>
      </c>
      <c r="F44" s="255">
        <v>0.3</v>
      </c>
    </row>
    <row r="45" spans="1:6" ht="12.75">
      <c r="A45" s="255">
        <v>8</v>
      </c>
      <c r="B45" s="255">
        <v>8</v>
      </c>
      <c r="C45" s="255">
        <v>-7.6</v>
      </c>
      <c r="D45" s="255">
        <v>-5.4</v>
      </c>
      <c r="E45" s="255">
        <v>0.1</v>
      </c>
      <c r="F45" s="255">
        <v>0.2</v>
      </c>
    </row>
    <row r="46" spans="1:6" ht="12.75">
      <c r="A46" s="255">
        <v>9</v>
      </c>
      <c r="B46" s="255">
        <v>0</v>
      </c>
      <c r="C46" s="255">
        <v>5.7</v>
      </c>
      <c r="D46" s="255">
        <v>0</v>
      </c>
      <c r="E46" s="255">
        <v>0</v>
      </c>
      <c r="F46" s="255">
        <v>0</v>
      </c>
    </row>
    <row r="47" spans="1:6" ht="12.75">
      <c r="A47" s="255">
        <v>9</v>
      </c>
      <c r="B47" s="255">
        <v>1</v>
      </c>
      <c r="C47" s="255">
        <v>8.5</v>
      </c>
      <c r="D47" s="255">
        <v>-20.4</v>
      </c>
      <c r="E47" s="255">
        <v>0</v>
      </c>
      <c r="F47" s="255">
        <v>0</v>
      </c>
    </row>
    <row r="48" spans="1:6" ht="12.75">
      <c r="A48" s="255">
        <v>9</v>
      </c>
      <c r="B48" s="255">
        <v>2</v>
      </c>
      <c r="C48" s="255">
        <v>2</v>
      </c>
      <c r="D48" s="255">
        <v>13.9</v>
      </c>
      <c r="E48" s="255">
        <v>0</v>
      </c>
      <c r="F48" s="255">
        <v>0</v>
      </c>
    </row>
    <row r="49" spans="1:6" ht="12.75">
      <c r="A49" s="255">
        <v>9</v>
      </c>
      <c r="B49" s="255">
        <v>3</v>
      </c>
      <c r="C49" s="255">
        <v>-9.8</v>
      </c>
      <c r="D49" s="255">
        <v>12</v>
      </c>
      <c r="E49" s="255">
        <v>0</v>
      </c>
      <c r="F49" s="255">
        <v>0</v>
      </c>
    </row>
    <row r="50" spans="1:6" ht="12.75">
      <c r="A50" s="255">
        <v>9</v>
      </c>
      <c r="B50" s="255">
        <v>4</v>
      </c>
      <c r="C50" s="255">
        <v>7.6</v>
      </c>
      <c r="D50" s="255">
        <v>-6.2</v>
      </c>
      <c r="E50" s="255">
        <v>0</v>
      </c>
      <c r="F50" s="255">
        <v>0</v>
      </c>
    </row>
    <row r="51" spans="1:6" ht="12.75">
      <c r="A51" s="255">
        <v>9</v>
      </c>
      <c r="B51" s="255">
        <v>5</v>
      </c>
      <c r="C51" s="255">
        <v>-7</v>
      </c>
      <c r="D51" s="255">
        <v>-8.6</v>
      </c>
      <c r="E51" s="255">
        <v>0</v>
      </c>
      <c r="F51" s="255">
        <v>0</v>
      </c>
    </row>
    <row r="52" spans="1:6" ht="12.75">
      <c r="A52" s="255">
        <v>9</v>
      </c>
      <c r="B52" s="255">
        <v>6</v>
      </c>
      <c r="C52" s="255">
        <v>-2</v>
      </c>
      <c r="D52" s="255">
        <v>9.4</v>
      </c>
      <c r="E52" s="255">
        <v>0</v>
      </c>
      <c r="F52" s="255">
        <v>0</v>
      </c>
    </row>
    <row r="53" spans="1:6" ht="12.75">
      <c r="A53" s="255">
        <v>9</v>
      </c>
      <c r="B53" s="255">
        <v>7</v>
      </c>
      <c r="C53" s="255">
        <v>9.2</v>
      </c>
      <c r="D53" s="255">
        <v>5</v>
      </c>
      <c r="E53" s="255">
        <v>0</v>
      </c>
      <c r="F53" s="255">
        <v>0</v>
      </c>
    </row>
    <row r="54" spans="1:6" ht="12.75">
      <c r="A54" s="255">
        <v>9</v>
      </c>
      <c r="B54" s="255">
        <v>8</v>
      </c>
      <c r="C54" s="255">
        <v>-2.2</v>
      </c>
      <c r="D54" s="255">
        <v>-8.4</v>
      </c>
      <c r="E54" s="255">
        <v>0</v>
      </c>
      <c r="F54" s="255">
        <v>0</v>
      </c>
    </row>
    <row r="55" spans="1:6" ht="12.75">
      <c r="A55" s="255">
        <v>9</v>
      </c>
      <c r="B55" s="255">
        <v>9</v>
      </c>
      <c r="C55" s="255">
        <v>-6.6</v>
      </c>
      <c r="D55" s="255">
        <v>3.2</v>
      </c>
      <c r="E55" s="255">
        <v>0</v>
      </c>
      <c r="F55" s="255">
        <v>0</v>
      </c>
    </row>
    <row r="56" spans="1:6" ht="12.75">
      <c r="A56" s="255">
        <v>10</v>
      </c>
      <c r="B56" s="255">
        <v>0</v>
      </c>
      <c r="C56" s="255">
        <v>-2.2</v>
      </c>
      <c r="D56" s="255">
        <v>0</v>
      </c>
      <c r="E56" s="255">
        <v>0</v>
      </c>
      <c r="F56" s="255">
        <v>0</v>
      </c>
    </row>
    <row r="57" spans="1:6" ht="12.75">
      <c r="A57" s="255">
        <v>10</v>
      </c>
      <c r="B57" s="255">
        <v>1</v>
      </c>
      <c r="C57" s="255">
        <v>-5.7</v>
      </c>
      <c r="D57" s="255">
        <v>0.9</v>
      </c>
      <c r="E57" s="255">
        <v>0</v>
      </c>
      <c r="F57" s="255">
        <v>0</v>
      </c>
    </row>
    <row r="58" spans="1:6" ht="12.75">
      <c r="A58" s="255">
        <v>10</v>
      </c>
      <c r="B58" s="255">
        <v>2</v>
      </c>
      <c r="C58" s="255">
        <v>1.6</v>
      </c>
      <c r="D58" s="255">
        <v>-0.7</v>
      </c>
      <c r="E58" s="255">
        <v>0</v>
      </c>
      <c r="F58" s="255">
        <v>0</v>
      </c>
    </row>
    <row r="59" spans="1:6" ht="12.75">
      <c r="A59" s="255">
        <v>10</v>
      </c>
      <c r="B59" s="255">
        <v>3</v>
      </c>
      <c r="C59" s="255">
        <v>-3.7</v>
      </c>
      <c r="D59" s="255">
        <v>3.9</v>
      </c>
      <c r="E59" s="255">
        <v>0</v>
      </c>
      <c r="F59" s="255">
        <v>0</v>
      </c>
    </row>
    <row r="60" spans="1:6" ht="12.75">
      <c r="A60" s="255">
        <v>10</v>
      </c>
      <c r="B60" s="255">
        <v>4</v>
      </c>
      <c r="C60" s="255">
        <v>-0.6</v>
      </c>
      <c r="D60" s="255">
        <v>4.8</v>
      </c>
      <c r="E60" s="255">
        <v>0</v>
      </c>
      <c r="F60" s="255">
        <v>0</v>
      </c>
    </row>
    <row r="61" spans="1:6" ht="12.75">
      <c r="A61" s="255">
        <v>10</v>
      </c>
      <c r="B61" s="255">
        <v>5</v>
      </c>
      <c r="C61" s="255">
        <v>4.1</v>
      </c>
      <c r="D61" s="255">
        <v>-5.3</v>
      </c>
      <c r="E61" s="255">
        <v>0</v>
      </c>
      <c r="F61" s="255">
        <v>0</v>
      </c>
    </row>
    <row r="62" spans="1:6" ht="12.75">
      <c r="A62" s="255">
        <v>10</v>
      </c>
      <c r="B62" s="255">
        <v>6</v>
      </c>
      <c r="C62" s="255">
        <v>2.2</v>
      </c>
      <c r="D62" s="255">
        <v>-1</v>
      </c>
      <c r="E62" s="255">
        <v>0</v>
      </c>
      <c r="F62" s="255">
        <v>0</v>
      </c>
    </row>
    <row r="63" spans="1:6" ht="12.75">
      <c r="A63" s="255">
        <v>10</v>
      </c>
      <c r="B63" s="255">
        <v>7</v>
      </c>
      <c r="C63" s="255">
        <v>2.2</v>
      </c>
      <c r="D63" s="255">
        <v>-2.4</v>
      </c>
      <c r="E63" s="255">
        <v>0</v>
      </c>
      <c r="F63" s="255">
        <v>0</v>
      </c>
    </row>
    <row r="64" spans="1:6" ht="12.75">
      <c r="A64" s="255">
        <v>10</v>
      </c>
      <c r="B64" s="255">
        <v>8</v>
      </c>
      <c r="C64" s="255">
        <v>4.6</v>
      </c>
      <c r="D64" s="255">
        <v>1.3</v>
      </c>
      <c r="E64" s="255">
        <v>0</v>
      </c>
      <c r="F64" s="255">
        <v>0</v>
      </c>
    </row>
    <row r="65" spans="1:6" ht="12.75">
      <c r="A65" s="255">
        <v>10</v>
      </c>
      <c r="B65" s="255">
        <v>9</v>
      </c>
      <c r="C65" s="255">
        <v>2.3</v>
      </c>
      <c r="D65" s="255">
        <v>-2.3</v>
      </c>
      <c r="E65" s="255">
        <v>0</v>
      </c>
      <c r="F65" s="255">
        <v>0</v>
      </c>
    </row>
    <row r="66" spans="1:6" ht="12.75">
      <c r="A66" s="255">
        <v>10</v>
      </c>
      <c r="B66" s="255">
        <v>10</v>
      </c>
      <c r="C66" s="255">
        <v>0.1</v>
      </c>
      <c r="D66" s="255">
        <v>-6.4</v>
      </c>
      <c r="E66" s="255">
        <v>0</v>
      </c>
      <c r="F66" s="255">
        <v>0</v>
      </c>
    </row>
    <row r="67" spans="1:6" ht="12.75">
      <c r="A67" s="255">
        <v>11</v>
      </c>
      <c r="B67" s="255">
        <v>0</v>
      </c>
      <c r="C67" s="255">
        <v>3.3</v>
      </c>
      <c r="D67" s="255">
        <v>0</v>
      </c>
      <c r="E67" s="255">
        <v>0</v>
      </c>
      <c r="F67" s="255">
        <v>0</v>
      </c>
    </row>
    <row r="68" spans="1:6" ht="12.75">
      <c r="A68" s="255">
        <v>11</v>
      </c>
      <c r="B68" s="255">
        <v>1</v>
      </c>
      <c r="C68" s="255">
        <v>-1.1</v>
      </c>
      <c r="D68" s="255">
        <v>-1.5</v>
      </c>
      <c r="E68" s="255">
        <v>0</v>
      </c>
      <c r="F68" s="255">
        <v>0</v>
      </c>
    </row>
    <row r="69" spans="1:6" ht="12.75">
      <c r="A69" s="255">
        <v>11</v>
      </c>
      <c r="B69" s="255">
        <v>2</v>
      </c>
      <c r="C69" s="255">
        <v>-2.4</v>
      </c>
      <c r="D69" s="255">
        <v>0.7</v>
      </c>
      <c r="E69" s="255">
        <v>0</v>
      </c>
      <c r="F69" s="255">
        <v>0</v>
      </c>
    </row>
    <row r="70" spans="1:6" ht="12.75">
      <c r="A70" s="255">
        <v>11</v>
      </c>
      <c r="B70" s="255">
        <v>3</v>
      </c>
      <c r="C70" s="255">
        <v>2.6</v>
      </c>
      <c r="D70" s="255">
        <v>-1.1</v>
      </c>
      <c r="E70" s="255">
        <v>0</v>
      </c>
      <c r="F70" s="255">
        <v>0</v>
      </c>
    </row>
    <row r="71" spans="1:6" ht="12.75">
      <c r="A71" s="255">
        <v>11</v>
      </c>
      <c r="B71" s="255">
        <v>4</v>
      </c>
      <c r="C71" s="255">
        <v>-1.3</v>
      </c>
      <c r="D71" s="255">
        <v>-2.3</v>
      </c>
      <c r="E71" s="255">
        <v>0</v>
      </c>
      <c r="F71" s="255">
        <v>0</v>
      </c>
    </row>
    <row r="72" spans="1:6" ht="12.75">
      <c r="A72" s="255">
        <v>11</v>
      </c>
      <c r="B72" s="255">
        <v>5</v>
      </c>
      <c r="C72" s="255">
        <v>-1.7</v>
      </c>
      <c r="D72" s="255">
        <v>1.3</v>
      </c>
      <c r="E72" s="255">
        <v>0</v>
      </c>
      <c r="F72" s="255">
        <v>0</v>
      </c>
    </row>
    <row r="73" spans="1:6" ht="12.75">
      <c r="A73" s="255">
        <v>11</v>
      </c>
      <c r="B73" s="255">
        <v>6</v>
      </c>
      <c r="C73" s="255">
        <v>-0.6</v>
      </c>
      <c r="D73" s="255">
        <v>-0.6</v>
      </c>
      <c r="E73" s="255">
        <v>0</v>
      </c>
      <c r="F73" s="255">
        <v>0</v>
      </c>
    </row>
    <row r="74" spans="1:6" ht="12.75">
      <c r="A74" s="255">
        <v>11</v>
      </c>
      <c r="B74" s="255">
        <v>7</v>
      </c>
      <c r="C74" s="255">
        <v>0.4</v>
      </c>
      <c r="D74" s="255">
        <v>-2.8</v>
      </c>
      <c r="E74" s="255">
        <v>0</v>
      </c>
      <c r="F74" s="255">
        <v>0</v>
      </c>
    </row>
    <row r="75" spans="1:6" ht="12.75">
      <c r="A75" s="255">
        <v>11</v>
      </c>
      <c r="B75" s="255">
        <v>8</v>
      </c>
      <c r="C75" s="255">
        <v>0.7</v>
      </c>
      <c r="D75" s="255">
        <v>-1.6</v>
      </c>
      <c r="E75" s="255">
        <v>0</v>
      </c>
      <c r="F75" s="255">
        <v>0</v>
      </c>
    </row>
    <row r="76" spans="1:6" ht="12.75">
      <c r="A76" s="255">
        <v>11</v>
      </c>
      <c r="B76" s="255">
        <v>9</v>
      </c>
      <c r="C76" s="255">
        <v>-0.3</v>
      </c>
      <c r="D76" s="255">
        <v>-0.1</v>
      </c>
      <c r="E76" s="255">
        <v>0</v>
      </c>
      <c r="F76" s="255">
        <v>0</v>
      </c>
    </row>
    <row r="77" spans="1:6" ht="12.75">
      <c r="A77" s="255">
        <v>11</v>
      </c>
      <c r="B77" s="255">
        <v>10</v>
      </c>
      <c r="C77" s="255">
        <v>2.3</v>
      </c>
      <c r="D77" s="255">
        <v>-1.9</v>
      </c>
      <c r="E77" s="255">
        <v>0</v>
      </c>
      <c r="F77" s="255">
        <v>0</v>
      </c>
    </row>
    <row r="78" spans="1:6" ht="12.75">
      <c r="A78" s="255">
        <v>11</v>
      </c>
      <c r="B78" s="255">
        <v>11</v>
      </c>
      <c r="C78" s="255">
        <v>4.2</v>
      </c>
      <c r="D78" s="255">
        <v>1.4</v>
      </c>
      <c r="E78" s="255">
        <v>0</v>
      </c>
      <c r="F78" s="255">
        <v>0</v>
      </c>
    </row>
    <row r="79" spans="1:6" ht="12.75">
      <c r="A79" s="255">
        <v>12</v>
      </c>
      <c r="B79" s="255">
        <v>0</v>
      </c>
      <c r="C79" s="255">
        <v>-1.5</v>
      </c>
      <c r="D79" s="255">
        <v>0</v>
      </c>
      <c r="E79" s="255">
        <v>0</v>
      </c>
      <c r="F79" s="255">
        <v>0</v>
      </c>
    </row>
    <row r="80" spans="1:6" ht="12.75">
      <c r="A80" s="255">
        <v>12</v>
      </c>
      <c r="B80" s="255">
        <v>1</v>
      </c>
      <c r="C80" s="255">
        <v>-0.2</v>
      </c>
      <c r="D80" s="255">
        <v>-1</v>
      </c>
      <c r="E80" s="255">
        <v>0</v>
      </c>
      <c r="F80" s="255">
        <v>0</v>
      </c>
    </row>
    <row r="81" spans="1:6" ht="12.75">
      <c r="A81" s="255">
        <v>12</v>
      </c>
      <c r="B81" s="255">
        <v>2</v>
      </c>
      <c r="C81" s="255">
        <v>-0.3</v>
      </c>
      <c r="D81" s="255">
        <v>0.7</v>
      </c>
      <c r="E81" s="255">
        <v>0</v>
      </c>
      <c r="F81" s="255">
        <v>0</v>
      </c>
    </row>
    <row r="82" spans="1:6" ht="12.75">
      <c r="A82" s="255">
        <v>12</v>
      </c>
      <c r="B82" s="255">
        <v>3</v>
      </c>
      <c r="C82" s="255">
        <v>0.5</v>
      </c>
      <c r="D82" s="255">
        <v>2.2</v>
      </c>
      <c r="E82" s="255">
        <v>0</v>
      </c>
      <c r="F82" s="255">
        <v>0</v>
      </c>
    </row>
    <row r="83" spans="1:6" ht="12.75">
      <c r="A83" s="255">
        <v>12</v>
      </c>
      <c r="B83" s="255">
        <v>4</v>
      </c>
      <c r="C83" s="255">
        <v>0.2</v>
      </c>
      <c r="D83" s="255">
        <v>-2.5</v>
      </c>
      <c r="E83" s="255">
        <v>0</v>
      </c>
      <c r="F83" s="255">
        <v>0</v>
      </c>
    </row>
    <row r="84" spans="1:6" ht="12.75">
      <c r="A84" s="255">
        <v>12</v>
      </c>
      <c r="B84" s="255">
        <v>5</v>
      </c>
      <c r="C84" s="255">
        <v>0.9</v>
      </c>
      <c r="D84" s="255">
        <v>-0.2</v>
      </c>
      <c r="E84" s="255">
        <v>0</v>
      </c>
      <c r="F84" s="255">
        <v>0</v>
      </c>
    </row>
    <row r="85" spans="1:6" ht="12.75">
      <c r="A85" s="255">
        <v>12</v>
      </c>
      <c r="B85" s="255">
        <v>6</v>
      </c>
      <c r="C85" s="255">
        <v>-1.4</v>
      </c>
      <c r="D85" s="255">
        <v>0</v>
      </c>
      <c r="E85" s="255">
        <v>0</v>
      </c>
      <c r="F85" s="255">
        <v>0</v>
      </c>
    </row>
    <row r="86" spans="1:6" ht="12.75">
      <c r="A86" s="255">
        <v>12</v>
      </c>
      <c r="B86" s="255">
        <v>7</v>
      </c>
      <c r="C86" s="255">
        <v>0.6</v>
      </c>
      <c r="D86" s="255">
        <v>-0.2</v>
      </c>
      <c r="E86" s="255">
        <v>0</v>
      </c>
      <c r="F86" s="255">
        <v>0</v>
      </c>
    </row>
    <row r="87" spans="1:6" ht="12.75">
      <c r="A87" s="255">
        <v>12</v>
      </c>
      <c r="B87" s="255">
        <v>8</v>
      </c>
      <c r="C87" s="255">
        <v>-0.6</v>
      </c>
      <c r="D87" s="255">
        <v>0</v>
      </c>
      <c r="E87" s="255">
        <v>0</v>
      </c>
      <c r="F87" s="255">
        <v>0</v>
      </c>
    </row>
    <row r="88" spans="1:6" ht="12.75">
      <c r="A88" s="255">
        <v>12</v>
      </c>
      <c r="B88" s="255">
        <v>9</v>
      </c>
      <c r="C88" s="255">
        <v>-1</v>
      </c>
      <c r="D88" s="255">
        <v>0.2</v>
      </c>
      <c r="E88" s="255">
        <v>0</v>
      </c>
      <c r="F88" s="255">
        <v>0</v>
      </c>
    </row>
    <row r="89" spans="1:6" ht="12.75">
      <c r="A89" s="255">
        <v>12</v>
      </c>
      <c r="B89" s="255">
        <v>10</v>
      </c>
      <c r="C89" s="255">
        <v>-0.3</v>
      </c>
      <c r="D89" s="255">
        <v>-0.9</v>
      </c>
      <c r="E89" s="255">
        <v>0</v>
      </c>
      <c r="F89" s="255">
        <v>0</v>
      </c>
    </row>
    <row r="90" spans="1:6" ht="12.75">
      <c r="A90" s="255">
        <v>12</v>
      </c>
      <c r="B90" s="255">
        <v>11</v>
      </c>
      <c r="C90" s="255">
        <v>0.3</v>
      </c>
      <c r="D90" s="255">
        <v>-0.2</v>
      </c>
      <c r="E90" s="255">
        <v>0</v>
      </c>
      <c r="F90" s="255">
        <v>0</v>
      </c>
    </row>
    <row r="91" spans="1:6" ht="12.75">
      <c r="A91" s="255">
        <v>12</v>
      </c>
      <c r="B91" s="255">
        <v>12</v>
      </c>
      <c r="C91" s="255">
        <v>0.4</v>
      </c>
      <c r="D91" s="255">
        <v>1</v>
      </c>
      <c r="E91" s="255">
        <v>0</v>
      </c>
      <c r="F91" s="255">
        <v>0</v>
      </c>
    </row>
    <row r="92" spans="1:6" ht="12.75">
      <c r="A92" s="255">
        <v>9999</v>
      </c>
      <c r="B92" s="255"/>
      <c r="C92" s="255"/>
      <c r="D92" s="255"/>
      <c r="E92" s="255"/>
      <c r="F92" s="25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Airborne Aviation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Airborne Aviation Flight Planner</dc:title>
  <dc:subject/>
  <dc:creator>webmaster@airborne-aviation.com.au</dc:creator>
  <cp:keywords/>
  <dc:description/>
  <cp:lastModifiedBy> </cp:lastModifiedBy>
  <cp:lastPrinted>2004-08-15T06:14:04Z</cp:lastPrinted>
  <dcterms:created xsi:type="dcterms:W3CDTF">2003-11-03T12:21:53Z</dcterms:created>
  <dcterms:modified xsi:type="dcterms:W3CDTF">2006-01-05T08:08:28Z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480351184</vt:i4>
  </property>
  <property fmtid="{D5CDD505-2E9C-101B-9397-08002B2CF9AE}" pid="3" name="_EmailSubject">
    <vt:lpwstr>Flight Planner</vt:lpwstr>
  </property>
  <property fmtid="{D5CDD505-2E9C-101B-9397-08002B2CF9AE}" pid="4" name="_AuthorEmail">
    <vt:lpwstr>Eadem@hotmail.com</vt:lpwstr>
  </property>
  <property fmtid="{D5CDD505-2E9C-101B-9397-08002B2CF9AE}" pid="5" name="_AuthorEmailDisplayName">
    <vt:lpwstr>Mark Eade</vt:lpwstr>
  </property>
</Properties>
</file>